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II - Orçamento" sheetId="1" r:id="rId4"/>
  </sheets>
  <definedNames/>
  <calcPr/>
  <extLst>
    <ext uri="GoogleSheetsCustomDataVersion1">
      <go:sheetsCustomData xmlns:go="http://customooxmlschemas.google.com/" r:id="rId5" roundtripDataSignature="AMtx7mjc+N+JPQDCyae0V4qO5NLWo7CLDQ=="/>
    </ext>
  </extLst>
</workbook>
</file>

<file path=xl/sharedStrings.xml><?xml version="1.0" encoding="utf-8"?>
<sst xmlns="http://schemas.openxmlformats.org/spreadsheetml/2006/main" count="572" uniqueCount="376">
  <si>
    <t>Agência Nacional de Cinema</t>
  </si>
  <si>
    <t>INSTRUÇÃO NORMATIVA Nº 22</t>
  </si>
  <si>
    <t>ANEXO II</t>
  </si>
  <si>
    <t>ORÇAMENTO ANALÍTICO</t>
  </si>
  <si>
    <t>Obs: Todos os itens apresentados deverão estar detalhados, como o exemplo do item 2.1.</t>
  </si>
  <si>
    <t>Itens</t>
  </si>
  <si>
    <t>Descrição dos Itens</t>
  </si>
  <si>
    <t>quant. ítens</t>
  </si>
  <si>
    <t>unidade</t>
  </si>
  <si>
    <t>quant. unidade</t>
  </si>
  <si>
    <t>Valor
unitário</t>
  </si>
  <si>
    <t>sub-total</t>
  </si>
  <si>
    <t>total</t>
  </si>
  <si>
    <t>Desenvolvimento de Projeto</t>
  </si>
  <si>
    <t>1.1</t>
  </si>
  <si>
    <t>Roteiro</t>
  </si>
  <si>
    <t>1.1.1</t>
  </si>
  <si>
    <t>roteiristas</t>
  </si>
  <si>
    <t>obra</t>
  </si>
  <si>
    <t>1.1.2</t>
  </si>
  <si>
    <t>editor de roteiro</t>
  </si>
  <si>
    <t>Pesquisa</t>
  </si>
  <si>
    <t>1.2.1</t>
  </si>
  <si>
    <t>pesquisador</t>
  </si>
  <si>
    <t>1.2.2</t>
  </si>
  <si>
    <t>pesquisador de roteiro</t>
  </si>
  <si>
    <t>1.3</t>
  </si>
  <si>
    <t>Equipe</t>
  </si>
  <si>
    <t>1.3.1</t>
  </si>
  <si>
    <t>Produtor Brasil</t>
  </si>
  <si>
    <t>1.3.3</t>
  </si>
  <si>
    <t>Produtor Delegado</t>
  </si>
  <si>
    <t>1.3.5</t>
  </si>
  <si>
    <t>Outras consultorias</t>
  </si>
  <si>
    <t>1.3.6</t>
  </si>
  <si>
    <t>Diretor de Elenco - Produtor de Casting Brasil/China</t>
  </si>
  <si>
    <t>1.4</t>
  </si>
  <si>
    <t>Materiais de Pesquisa e Produção</t>
  </si>
  <si>
    <t>1.4.1</t>
  </si>
  <si>
    <t>Materiais de Pesquisa</t>
  </si>
  <si>
    <t>1.4.3</t>
  </si>
  <si>
    <t>Traduções</t>
  </si>
  <si>
    <t>1.4.4</t>
  </si>
  <si>
    <t>Gráficas /Impressões</t>
  </si>
  <si>
    <t>Passagens aéreas</t>
  </si>
  <si>
    <t>1.5.1</t>
  </si>
  <si>
    <t>SP/PEQUIM/SP</t>
  </si>
  <si>
    <t>1.5.4</t>
  </si>
  <si>
    <t>SP/PANTANAL/SP</t>
  </si>
  <si>
    <t>Hospedagem</t>
  </si>
  <si>
    <t>1.6.1</t>
  </si>
  <si>
    <t>Hospedagem Pequim</t>
  </si>
  <si>
    <t>dia</t>
  </si>
  <si>
    <t>1.6.2</t>
  </si>
  <si>
    <t>Hospedagem Brasil</t>
  </si>
  <si>
    <t>Alimentação</t>
  </si>
  <si>
    <t>equipe</t>
  </si>
  <si>
    <t>Advogado</t>
  </si>
  <si>
    <t>1,8,2</t>
  </si>
  <si>
    <t xml:space="preserve">Honorários Jurídicos Brasil </t>
  </si>
  <si>
    <t>Contador</t>
  </si>
  <si>
    <t>meses</t>
  </si>
  <si>
    <t>Telefones</t>
  </si>
  <si>
    <t>telefones</t>
  </si>
  <si>
    <t>Pré-Produção</t>
  </si>
  <si>
    <t>2.1</t>
  </si>
  <si>
    <t>2.1.1</t>
  </si>
  <si>
    <t>Diretor</t>
  </si>
  <si>
    <t>semana</t>
  </si>
  <si>
    <t>2.1.2</t>
  </si>
  <si>
    <t>1º Assistente de Direção</t>
  </si>
  <si>
    <t>2.1.3</t>
  </si>
  <si>
    <t>Produtor Executivo Brasil</t>
  </si>
  <si>
    <t>2.1.5</t>
  </si>
  <si>
    <t>Assistente produtor Executivo Brasil</t>
  </si>
  <si>
    <t>2.1.7</t>
  </si>
  <si>
    <t>Diretor de Produção Brasil</t>
  </si>
  <si>
    <t>2.1.9</t>
  </si>
  <si>
    <t>Assistente de Produção Brasil</t>
  </si>
  <si>
    <t>2.1.11</t>
  </si>
  <si>
    <t>Diretor de Fotografia</t>
  </si>
  <si>
    <t>2.1.12</t>
  </si>
  <si>
    <t>1º assistente de fotografia</t>
  </si>
  <si>
    <t>2.1.13</t>
  </si>
  <si>
    <t>Chefe Eletricista</t>
  </si>
  <si>
    <t>2.1.14</t>
  </si>
  <si>
    <t>Chefe Maquinista</t>
  </si>
  <si>
    <t>2.1.15</t>
  </si>
  <si>
    <t>Produtor de locações Brasil</t>
  </si>
  <si>
    <t>2.1.17</t>
  </si>
  <si>
    <t>Diretor de Arte</t>
  </si>
  <si>
    <t>2.1.18</t>
  </si>
  <si>
    <t>Cenógrafo</t>
  </si>
  <si>
    <t>2.1.19</t>
  </si>
  <si>
    <t>produtor objetos</t>
  </si>
  <si>
    <t>2.1.20</t>
  </si>
  <si>
    <t>Figurinista</t>
  </si>
  <si>
    <t>2.1.21</t>
  </si>
  <si>
    <t>Assistente de figurino</t>
  </si>
  <si>
    <t>2.1.22</t>
  </si>
  <si>
    <t>Costureiras</t>
  </si>
  <si>
    <t>2.1.23</t>
  </si>
  <si>
    <t>camareiras</t>
  </si>
  <si>
    <t>2.1.24</t>
  </si>
  <si>
    <t>Maquiador</t>
  </si>
  <si>
    <t>2.1.25</t>
  </si>
  <si>
    <t>Cabeleireiro</t>
  </si>
  <si>
    <t>2.1.26</t>
  </si>
  <si>
    <t>Estagiários</t>
  </si>
  <si>
    <t>2.1.27</t>
  </si>
  <si>
    <t>Secretária de produção</t>
  </si>
  <si>
    <t>Produtor delegado Brasil</t>
  </si>
  <si>
    <t>Line Producer</t>
  </si>
  <si>
    <t>Transporte Aéreo</t>
  </si>
  <si>
    <t>2,2.1</t>
  </si>
  <si>
    <t>2,2.2</t>
  </si>
  <si>
    <t>SP/Pantanal/SP</t>
  </si>
  <si>
    <t>Transporte Terrestre</t>
  </si>
  <si>
    <t>2,3,2</t>
  </si>
  <si>
    <t>locação de vans São Paulo</t>
  </si>
  <si>
    <t>2,3,4</t>
  </si>
  <si>
    <t>locação de vans Pantanal</t>
  </si>
  <si>
    <t>2.4.1</t>
  </si>
  <si>
    <t xml:space="preserve">PANTANAL </t>
  </si>
  <si>
    <t>2.4.2</t>
  </si>
  <si>
    <t>São Paulo</t>
  </si>
  <si>
    <t>2.5.1</t>
  </si>
  <si>
    <t xml:space="preserve">Pantanal </t>
  </si>
  <si>
    <t>2.5.2</t>
  </si>
  <si>
    <t>Per Diem</t>
  </si>
  <si>
    <t xml:space="preserve">São Paulo, Pantanal </t>
  </si>
  <si>
    <t>Produção e Filmagem</t>
  </si>
  <si>
    <t>3.1</t>
  </si>
  <si>
    <t>Equipe Técnica</t>
  </si>
  <si>
    <t>3.1.1</t>
  </si>
  <si>
    <t>3.1.2</t>
  </si>
  <si>
    <t>3.1.3</t>
  </si>
  <si>
    <t>2º Assistente de Direção</t>
  </si>
  <si>
    <t>3.1.4</t>
  </si>
  <si>
    <t>3º Assistente de Direção</t>
  </si>
  <si>
    <t>3.1.5</t>
  </si>
  <si>
    <t>3.1.7</t>
  </si>
  <si>
    <t>Assistente Produção Executiva Brasil</t>
  </si>
  <si>
    <t>3.1.9</t>
  </si>
  <si>
    <t>3.1.11</t>
  </si>
  <si>
    <t>Assistentes de Produção</t>
  </si>
  <si>
    <t>3.1.12</t>
  </si>
  <si>
    <t>3.1.13</t>
  </si>
  <si>
    <t>Diretor de fotografia</t>
  </si>
  <si>
    <t>3.1.14</t>
  </si>
  <si>
    <t>operador de câmera</t>
  </si>
  <si>
    <t>3.1.15</t>
  </si>
  <si>
    <t>1º Assistente de câmera</t>
  </si>
  <si>
    <t>3.1.16</t>
  </si>
  <si>
    <t>2º assistente de câmera</t>
  </si>
  <si>
    <t>3.1.17</t>
  </si>
  <si>
    <t>3º Assistente de câmera</t>
  </si>
  <si>
    <t>3.1.18</t>
  </si>
  <si>
    <t>3.1.19</t>
  </si>
  <si>
    <t xml:space="preserve">Eletricista </t>
  </si>
  <si>
    <t>3.1.20</t>
  </si>
  <si>
    <t>Assistente de elétrica</t>
  </si>
  <si>
    <t>3.1.21</t>
  </si>
  <si>
    <t>3.1.22</t>
  </si>
  <si>
    <t>Maquinista</t>
  </si>
  <si>
    <t>3.1.23</t>
  </si>
  <si>
    <t>Assistente Maquinista</t>
  </si>
  <si>
    <t>3.1.24</t>
  </si>
  <si>
    <t>Técnico de Som c/equipamento</t>
  </si>
  <si>
    <t>3.1.25</t>
  </si>
  <si>
    <t>Microfonista</t>
  </si>
  <si>
    <t>3.1.26</t>
  </si>
  <si>
    <t>3.1.27</t>
  </si>
  <si>
    <t>Assitente Diretor de Arte</t>
  </si>
  <si>
    <t>3.1.28</t>
  </si>
  <si>
    <t>3.1.29</t>
  </si>
  <si>
    <t>Assitente cenógrafo</t>
  </si>
  <si>
    <t>3.1.30</t>
  </si>
  <si>
    <t>Equipe Cenotécnico</t>
  </si>
  <si>
    <t>3.1.31</t>
  </si>
  <si>
    <t>Produção de Objetos</t>
  </si>
  <si>
    <t>3.1.32</t>
  </si>
  <si>
    <t>Assistente produção objetos</t>
  </si>
  <si>
    <t>3.1.33</t>
  </si>
  <si>
    <t>3.1.34</t>
  </si>
  <si>
    <t>Assistente figurino</t>
  </si>
  <si>
    <t>3.1.35</t>
  </si>
  <si>
    <t>3.1.36</t>
  </si>
  <si>
    <t>Camareiras</t>
  </si>
  <si>
    <t>3.1.37</t>
  </si>
  <si>
    <t>3.1.38</t>
  </si>
  <si>
    <t>3.1.39</t>
  </si>
  <si>
    <t>AJudantes</t>
  </si>
  <si>
    <t>3.1.40</t>
  </si>
  <si>
    <t>3.1.41</t>
  </si>
  <si>
    <t>3.2</t>
  </si>
  <si>
    <t>Elenco</t>
  </si>
  <si>
    <t>3.2.2</t>
  </si>
  <si>
    <t>Protagonista 1</t>
  </si>
  <si>
    <t>verba</t>
  </si>
  <si>
    <t>3.2.3</t>
  </si>
  <si>
    <t>Protagonista 2</t>
  </si>
  <si>
    <t>3.2.4</t>
  </si>
  <si>
    <t>personagens coadjuvantes</t>
  </si>
  <si>
    <t>3.2.5</t>
  </si>
  <si>
    <t>personagens secundários</t>
  </si>
  <si>
    <t>3.2.6</t>
  </si>
  <si>
    <t>Figuração</t>
  </si>
  <si>
    <t>3.3</t>
  </si>
  <si>
    <t>Equipamento/ Maquinária</t>
  </si>
  <si>
    <t>3.3.1</t>
  </si>
  <si>
    <t>Camera HD + lentes</t>
  </si>
  <si>
    <t>3.3.2</t>
  </si>
  <si>
    <t>Parque de Luz</t>
  </si>
  <si>
    <t>3.3.3</t>
  </si>
  <si>
    <t>grua</t>
  </si>
  <si>
    <t>3.3.4</t>
  </si>
  <si>
    <t>acessórios câmera</t>
  </si>
  <si>
    <t>3.3.5</t>
  </si>
  <si>
    <t>cartões adicionais</t>
  </si>
  <si>
    <t>3.3.6</t>
  </si>
  <si>
    <t>material de consumo iluminação e maquinária</t>
  </si>
  <si>
    <t>3.3.7</t>
  </si>
  <si>
    <t>Hd de 1 tera para backup</t>
  </si>
  <si>
    <t>3.3.8</t>
  </si>
  <si>
    <t>Drone</t>
  </si>
  <si>
    <t>Material Cenográfico</t>
  </si>
  <si>
    <t>3,4.1</t>
  </si>
  <si>
    <t>Locação de Estudio</t>
  </si>
  <si>
    <t>3,4.2</t>
  </si>
  <si>
    <t>material para construção de cenário</t>
  </si>
  <si>
    <t>3,4.3</t>
  </si>
  <si>
    <t>verba locação de móveis</t>
  </si>
  <si>
    <t>3,4.4</t>
  </si>
  <si>
    <t>verba compra de móveis</t>
  </si>
  <si>
    <t>3,4.5</t>
  </si>
  <si>
    <t>verba locação de objetos</t>
  </si>
  <si>
    <t>3,4.6</t>
  </si>
  <si>
    <t>verba compra de objetos</t>
  </si>
  <si>
    <t>Material Figurino</t>
  </si>
  <si>
    <t>3,5.1</t>
  </si>
  <si>
    <t>compra de material para figurino</t>
  </si>
  <si>
    <t>Efeitos especiais</t>
  </si>
  <si>
    <t>3,6,1</t>
  </si>
  <si>
    <t>verba para efeitos especiais/pacote</t>
  </si>
  <si>
    <t>3,7,1</t>
  </si>
  <si>
    <t>3,7,2</t>
  </si>
  <si>
    <t>3,7,6</t>
  </si>
  <si>
    <t>Frete</t>
  </si>
  <si>
    <t>3,8,1</t>
  </si>
  <si>
    <t>Locação de Pantanal</t>
  </si>
  <si>
    <t>3,8,6</t>
  </si>
  <si>
    <t>Locação de traillers para atores SP</t>
  </si>
  <si>
    <t>3,8,11</t>
  </si>
  <si>
    <t>táxis, estacionamentos, etc</t>
  </si>
  <si>
    <t>3,9,1</t>
  </si>
  <si>
    <t>3,9,2</t>
  </si>
  <si>
    <t>Rio de Janeiro</t>
  </si>
  <si>
    <t>3,10,1</t>
  </si>
  <si>
    <t>equipe SP</t>
  </si>
  <si>
    <t>3,10,2</t>
  </si>
  <si>
    <t>equipe Pantanal</t>
  </si>
  <si>
    <t>3.11.1</t>
  </si>
  <si>
    <t>Pós-Produção</t>
  </si>
  <si>
    <t>4.1</t>
  </si>
  <si>
    <t>4.1.1</t>
  </si>
  <si>
    <t>4.1.2</t>
  </si>
  <si>
    <t>4.1.4</t>
  </si>
  <si>
    <t xml:space="preserve">Montador </t>
  </si>
  <si>
    <t>4.1.5</t>
  </si>
  <si>
    <t>Ass. Montagem</t>
  </si>
  <si>
    <t>4.1.6</t>
  </si>
  <si>
    <t>Finalizador</t>
  </si>
  <si>
    <t>4.1.7</t>
  </si>
  <si>
    <t>4.1.8</t>
  </si>
  <si>
    <t>Editor de som</t>
  </si>
  <si>
    <t>4.1.9</t>
  </si>
  <si>
    <t>Coordenação de finalização</t>
  </si>
  <si>
    <t>4.1.10</t>
  </si>
  <si>
    <t>4.2</t>
  </si>
  <si>
    <t>Laboratório de imagem</t>
  </si>
  <si>
    <t>4.2.1</t>
  </si>
  <si>
    <t>Abertura de Arquivo</t>
  </si>
  <si>
    <t>arquivo</t>
  </si>
  <si>
    <t>4.2.2</t>
  </si>
  <si>
    <t>Sonorização - 23.98</t>
  </si>
  <si>
    <t>hora</t>
  </si>
  <si>
    <t>4.2.3</t>
  </si>
  <si>
    <t>Master HDCAM 23.98</t>
  </si>
  <si>
    <t>4.2.4</t>
  </si>
  <si>
    <t>Correção de Luz</t>
  </si>
  <si>
    <t>4.2.5</t>
  </si>
  <si>
    <t>Inferno para efeitos especiais</t>
  </si>
  <si>
    <t>4.2.6</t>
  </si>
  <si>
    <t>ilha de edição</t>
  </si>
  <si>
    <t>4.2.7</t>
  </si>
  <si>
    <t>Cópia HDCAM / HDCAM (festivais/produtores)</t>
  </si>
  <si>
    <t>cópia</t>
  </si>
  <si>
    <t>Estúdio de som / Efeitos Sonoros</t>
  </si>
  <si>
    <t>4,3,1</t>
  </si>
  <si>
    <t>Trilha composição</t>
  </si>
  <si>
    <t>4,3,2</t>
  </si>
  <si>
    <t>Estúdio para Gravação Trilha</t>
  </si>
  <si>
    <t>4,3,3</t>
  </si>
  <si>
    <t>músicos</t>
  </si>
  <si>
    <t>4,3,4</t>
  </si>
  <si>
    <t>Pré-mixagem</t>
  </si>
  <si>
    <t>4,3,5</t>
  </si>
  <si>
    <t>Mixagem Dolby 5.1</t>
  </si>
  <si>
    <t>4,3,6</t>
  </si>
  <si>
    <t>Redução Dolby SR</t>
  </si>
  <si>
    <t>4,3,7</t>
  </si>
  <si>
    <t>locação de estúdio para edição de som</t>
  </si>
  <si>
    <t>Licença Dolby</t>
  </si>
  <si>
    <t>4,4,1</t>
  </si>
  <si>
    <t>Arte</t>
  </si>
  <si>
    <t>4,5,1</t>
  </si>
  <si>
    <t xml:space="preserve">Arte e Animação </t>
  </si>
  <si>
    <t>4,5,2</t>
  </si>
  <si>
    <t>Letreiros</t>
  </si>
  <si>
    <t>4,5,3</t>
  </si>
  <si>
    <t xml:space="preserve">criação de letreiros </t>
  </si>
  <si>
    <t>4,6.1</t>
  </si>
  <si>
    <t>alimentação</t>
  </si>
  <si>
    <t>Transporte</t>
  </si>
  <si>
    <t>4.7.1</t>
  </si>
  <si>
    <t>Combustível + taxi</t>
  </si>
  <si>
    <t>Licenciamento e Direitos Autorais</t>
  </si>
  <si>
    <t>4,8.2</t>
  </si>
  <si>
    <t>Iconografia</t>
  </si>
  <si>
    <t>4,8.3</t>
  </si>
  <si>
    <t>material de arquivo</t>
  </si>
  <si>
    <t>Despesas Administrativas</t>
  </si>
  <si>
    <t>5.1</t>
  </si>
  <si>
    <t>5.1.1</t>
  </si>
  <si>
    <t>honorários Jurídicos</t>
  </si>
  <si>
    <t>horas</t>
  </si>
  <si>
    <t>5.2</t>
  </si>
  <si>
    <t>5.2.1</t>
  </si>
  <si>
    <t>mes</t>
  </si>
  <si>
    <t>Correio</t>
  </si>
  <si>
    <t>5,3.1</t>
  </si>
  <si>
    <t>Sedex</t>
  </si>
  <si>
    <t>5.4</t>
  </si>
  <si>
    <t>Material de Escritório</t>
  </si>
  <si>
    <t>5.4.1</t>
  </si>
  <si>
    <t>Papelaria</t>
  </si>
  <si>
    <t>semanas</t>
  </si>
  <si>
    <t>5.5</t>
  </si>
  <si>
    <t>Mensageiro / Courrier</t>
  </si>
  <si>
    <t>5.5.1</t>
  </si>
  <si>
    <t>Moto Boy</t>
  </si>
  <si>
    <t>mês</t>
  </si>
  <si>
    <t>5.6</t>
  </si>
  <si>
    <t>Telefone</t>
  </si>
  <si>
    <t>5.6.1</t>
  </si>
  <si>
    <t>Telefone fixo</t>
  </si>
  <si>
    <t>5.6.2</t>
  </si>
  <si>
    <t>Celulares</t>
  </si>
  <si>
    <t>Tributos e Taxas</t>
  </si>
  <si>
    <t>6.1</t>
  </si>
  <si>
    <t>Seguros</t>
  </si>
  <si>
    <t>6.1.1</t>
  </si>
  <si>
    <t>seguro Equipe e Elenco</t>
  </si>
  <si>
    <t>6.1.2</t>
  </si>
  <si>
    <t>Seguros Equipamentos</t>
  </si>
  <si>
    <t>Taxas</t>
  </si>
  <si>
    <t>6.2.1</t>
  </si>
  <si>
    <t>Taxas Bancárias</t>
  </si>
  <si>
    <t>6.2.2</t>
  </si>
  <si>
    <t>Taxas Sindicais</t>
  </si>
  <si>
    <t>Total de Produção</t>
  </si>
  <si>
    <t>Gerenciamento 10%</t>
  </si>
  <si>
    <t>Agenciamento e colocação 10%</t>
  </si>
  <si>
    <t>Total Geral</t>
  </si>
  <si>
    <t>1U$ = R$ 5,50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</si>
</sst>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.m.yy"/>
    <numFmt numFmtId="165" formatCode="d.m"/>
    <numFmt numFmtId="166" formatCode="_-* #,##0.00_-;\-* #,##0.00_-;_-* &quot;-&quot;??_-;_-@"/>
    <numFmt numFmtId="167" formatCode="[$R$ -416]#,##0.00"/>
    <numFmt numFmtId="168" formatCode="[$$]#,##0.00"/>
  </numFmts>
  <fonts count="15">
    <font>
      <sz val="10.0"/>
      <color rgb="FF000000"/>
      <name val="Arial"/>
      <scheme val="minor"/>
    </font>
    <font>
      <b/>
      <sz val="8.0"/>
      <color theme="1"/>
      <name val="Arial"/>
    </font>
    <font>
      <b/>
      <sz val="10.0"/>
      <color theme="1"/>
      <name val="Arial"/>
    </font>
    <font/>
    <font>
      <sz val="10.0"/>
      <color theme="1"/>
      <name val="Arial"/>
    </font>
    <font>
      <b/>
      <sz val="8.0"/>
      <color rgb="FF000000"/>
      <name val="Arial"/>
    </font>
    <font>
      <sz val="8.0"/>
      <color theme="1"/>
      <name val="Arial"/>
    </font>
    <font>
      <sz val="8.0"/>
      <color rgb="FF000000"/>
      <name val="Arial"/>
    </font>
    <font>
      <color theme="1"/>
      <name val="Calibri"/>
    </font>
    <font>
      <sz val="9.0"/>
      <color theme="1"/>
      <name val="Arial"/>
    </font>
    <font>
      <b/>
      <sz val="9.0"/>
      <color theme="1"/>
      <name val="Arial"/>
    </font>
    <font>
      <b/>
      <color theme="1"/>
      <name val="Calibri"/>
    </font>
    <font>
      <sz val="9.0"/>
      <color rgb="FF000000"/>
      <name val="Arial"/>
    </font>
    <font>
      <color theme="1"/>
      <name val="Arial"/>
      <scheme val="minor"/>
    </font>
    <font>
      <b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</fills>
  <borders count="34">
    <border/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/>
      <top/>
      <bottom/>
    </border>
    <border>
      <left/>
      <top/>
      <bottom/>
    </border>
    <border>
      <top/>
      <bottom/>
    </border>
    <border>
      <left style="thick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ck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</border>
    <border>
      <left/>
      <top/>
      <bottom style="thin">
        <color rgb="FF000000"/>
      </bottom>
    </border>
  </borders>
  <cellStyleXfs count="1">
    <xf borderId="0" fillId="0" fontId="0" numFmtId="0" applyAlignment="1" applyFont="1"/>
  </cellStyleXfs>
  <cellXfs count="15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2" fontId="1" numFmtId="0" xfId="0" applyBorder="1" applyFont="1"/>
    <xf borderId="5" fillId="2" fontId="2" numFmtId="0" xfId="0" applyAlignment="1" applyBorder="1" applyFont="1">
      <alignment horizontal="center"/>
    </xf>
    <xf borderId="6" fillId="0" fontId="3" numFmtId="0" xfId="0" applyBorder="1" applyFont="1"/>
    <xf borderId="7" fillId="2" fontId="1" numFmtId="0" xfId="0" applyAlignment="1" applyBorder="1" applyFont="1">
      <alignment horizontal="left"/>
    </xf>
    <xf borderId="8" fillId="2" fontId="4" numFmtId="0" xfId="0" applyAlignment="1" applyBorder="1" applyFont="1">
      <alignment shrinkToFit="0" wrapText="1"/>
    </xf>
    <xf borderId="9" fillId="3" fontId="1" numFmtId="0" xfId="0" applyAlignment="1" applyBorder="1" applyFill="1" applyFont="1">
      <alignment horizontal="center" vertical="center"/>
    </xf>
    <xf borderId="10" fillId="0" fontId="3" numFmtId="0" xfId="0" applyBorder="1" applyFont="1"/>
    <xf borderId="11" fillId="3" fontId="1" numFmtId="0" xfId="0" applyAlignment="1" applyBorder="1" applyFont="1">
      <alignment horizontal="center" vertical="center"/>
    </xf>
    <xf borderId="11" fillId="3" fontId="1" numFmtId="0" xfId="0" applyAlignment="1" applyBorder="1" applyFont="1">
      <alignment horizontal="center" shrinkToFit="0" vertical="center" wrapText="1"/>
    </xf>
    <xf borderId="11" fillId="3" fontId="5" numFmtId="0" xfId="0" applyAlignment="1" applyBorder="1" applyFont="1">
      <alignment horizontal="center" shrinkToFit="0" vertical="center" wrapText="1"/>
    </xf>
    <xf borderId="12" fillId="3" fontId="1" numFmtId="0" xfId="0" applyAlignment="1" applyBorder="1" applyFont="1">
      <alignment horizontal="left"/>
    </xf>
    <xf borderId="13" fillId="3" fontId="4" numFmtId="0" xfId="0" applyAlignment="1" applyBorder="1" applyFont="1">
      <alignment shrinkToFit="0" wrapText="1"/>
    </xf>
    <xf borderId="13" fillId="3" fontId="1" numFmtId="0" xfId="0" applyBorder="1" applyFont="1"/>
    <xf borderId="14" fillId="3" fontId="4" numFmtId="0" xfId="0" applyAlignment="1" applyBorder="1" applyFont="1">
      <alignment shrinkToFit="0" wrapText="1"/>
    </xf>
    <xf borderId="15" fillId="2" fontId="1" numFmtId="4" xfId="0" applyAlignment="1" applyBorder="1" applyFont="1" applyNumberFormat="1">
      <alignment horizontal="right"/>
    </xf>
    <xf borderId="12" fillId="0" fontId="6" numFmtId="0" xfId="0" applyAlignment="1" applyBorder="1" applyFont="1">
      <alignment horizontal="left"/>
    </xf>
    <xf borderId="13" fillId="0" fontId="4" numFmtId="0" xfId="0" applyAlignment="1" applyBorder="1" applyFont="1">
      <alignment shrinkToFit="0" wrapText="1"/>
    </xf>
    <xf borderId="13" fillId="0" fontId="1" numFmtId="0" xfId="0" applyBorder="1" applyFont="1"/>
    <xf borderId="16" fillId="0" fontId="1" numFmtId="4" xfId="0" applyAlignment="1" applyBorder="1" applyFont="1" applyNumberFormat="1">
      <alignment horizontal="right"/>
    </xf>
    <xf borderId="17" fillId="4" fontId="1" numFmtId="4" xfId="0" applyAlignment="1" applyBorder="1" applyFill="1" applyFont="1" applyNumberFormat="1">
      <alignment horizontal="right"/>
    </xf>
    <xf borderId="12" fillId="0" fontId="4" numFmtId="0" xfId="0" applyAlignment="1" applyBorder="1" applyFont="1">
      <alignment shrinkToFit="0" wrapText="1"/>
    </xf>
    <xf borderId="13" fillId="0" fontId="6" numFmtId="0" xfId="0" applyAlignment="1" applyBorder="1" applyFont="1">
      <alignment horizontal="left"/>
    </xf>
    <xf borderId="13" fillId="0" fontId="6" numFmtId="0" xfId="0" applyBorder="1" applyFont="1"/>
    <xf borderId="13" fillId="0" fontId="6" numFmtId="0" xfId="0" applyAlignment="1" applyBorder="1" applyFont="1">
      <alignment horizontal="center"/>
    </xf>
    <xf borderId="13" fillId="0" fontId="6" numFmtId="4" xfId="0" applyBorder="1" applyFont="1" applyNumberFormat="1"/>
    <xf borderId="16" fillId="0" fontId="6" numFmtId="4" xfId="0" applyAlignment="1" applyBorder="1" applyFont="1" applyNumberFormat="1">
      <alignment shrinkToFit="0" wrapText="1"/>
    </xf>
    <xf borderId="11" fillId="4" fontId="4" numFmtId="0" xfId="0" applyAlignment="1" applyBorder="1" applyFont="1">
      <alignment shrinkToFit="0" wrapText="1"/>
    </xf>
    <xf borderId="16" fillId="0" fontId="1" numFmtId="4" xfId="0" applyAlignment="1" applyBorder="1" applyFont="1" applyNumberFormat="1">
      <alignment shrinkToFit="0" wrapText="1"/>
    </xf>
    <xf borderId="11" fillId="4" fontId="1" numFmtId="4" xfId="0" applyAlignment="1" applyBorder="1" applyFont="1" applyNumberFormat="1">
      <alignment horizontal="right"/>
    </xf>
    <xf borderId="13" fillId="0" fontId="7" numFmtId="4" xfId="0" applyAlignment="1" applyBorder="1" applyFont="1" applyNumberFormat="1">
      <alignment horizontal="right"/>
    </xf>
    <xf borderId="13" fillId="0" fontId="6" numFmtId="0" xfId="0" applyAlignment="1" applyBorder="1" applyFont="1">
      <alignment readingOrder="0"/>
    </xf>
    <xf borderId="13" fillId="0" fontId="1" numFmtId="0" xfId="0" applyAlignment="1" applyBorder="1" applyFont="1">
      <alignment readingOrder="0"/>
    </xf>
    <xf borderId="13" fillId="0" fontId="7" numFmtId="4" xfId="0" applyAlignment="1" applyBorder="1" applyFont="1" applyNumberFormat="1">
      <alignment horizontal="right" readingOrder="0"/>
    </xf>
    <xf borderId="13" fillId="0" fontId="6" numFmtId="0" xfId="0" applyAlignment="1" applyBorder="1" applyFont="1">
      <alignment horizontal="center" readingOrder="0"/>
    </xf>
    <xf borderId="13" fillId="0" fontId="6" numFmtId="0" xfId="0" applyAlignment="1" applyBorder="1" applyFont="1">
      <alignment horizontal="center" shrinkToFit="0" wrapText="1"/>
    </xf>
    <xf borderId="18" fillId="0" fontId="4" numFmtId="0" xfId="0" applyAlignment="1" applyBorder="1" applyFont="1">
      <alignment shrinkToFit="0" wrapText="1"/>
    </xf>
    <xf borderId="19" fillId="0" fontId="6" numFmtId="0" xfId="0" applyAlignment="1" applyBorder="1" applyFont="1">
      <alignment horizontal="left"/>
    </xf>
    <xf borderId="19" fillId="0" fontId="6" numFmtId="0" xfId="0" applyBorder="1" applyFont="1"/>
    <xf borderId="19" fillId="0" fontId="6" numFmtId="0" xfId="0" applyAlignment="1" applyBorder="1" applyFont="1">
      <alignment horizontal="center"/>
    </xf>
    <xf borderId="18" fillId="0" fontId="6" numFmtId="0" xfId="0" applyAlignment="1" applyBorder="1" applyFont="1">
      <alignment horizontal="left" shrinkToFit="0" wrapText="1"/>
    </xf>
    <xf borderId="19" fillId="0" fontId="1" numFmtId="0" xfId="0" applyBorder="1" applyFont="1"/>
    <xf borderId="18" fillId="0" fontId="6" numFmtId="4" xfId="0" applyAlignment="1" applyBorder="1" applyFont="1" applyNumberFormat="1">
      <alignment horizontal="left" shrinkToFit="0" wrapText="1"/>
    </xf>
    <xf borderId="13" fillId="3" fontId="1" numFmtId="0" xfId="0" applyAlignment="1" applyBorder="1" applyFont="1">
      <alignment horizontal="left"/>
    </xf>
    <xf borderId="13" fillId="3" fontId="1" numFmtId="0" xfId="0" applyAlignment="1" applyBorder="1" applyFont="1">
      <alignment horizontal="center"/>
    </xf>
    <xf borderId="13" fillId="3" fontId="1" numFmtId="4" xfId="0" applyBorder="1" applyFont="1" applyNumberFormat="1"/>
    <xf borderId="17" fillId="2" fontId="1" numFmtId="4" xfId="0" applyBorder="1" applyFont="1" applyNumberFormat="1"/>
    <xf borderId="0" fillId="0" fontId="8" numFmtId="4" xfId="0" applyFont="1" applyNumberFormat="1"/>
    <xf borderId="16" fillId="0" fontId="1" numFmtId="4" xfId="0" applyBorder="1" applyFont="1" applyNumberFormat="1"/>
    <xf borderId="17" fillId="4" fontId="1" numFmtId="4" xfId="0" applyBorder="1" applyFont="1" applyNumberFormat="1"/>
    <xf borderId="11" fillId="4" fontId="6" numFmtId="4" xfId="0" applyBorder="1" applyFont="1" applyNumberFormat="1"/>
    <xf borderId="13" fillId="0" fontId="6" numFmtId="4" xfId="0" applyAlignment="1" applyBorder="1" applyFont="1" applyNumberFormat="1">
      <alignment readingOrder="0"/>
    </xf>
    <xf borderId="11" fillId="4" fontId="1" numFmtId="4" xfId="0" applyBorder="1" applyFont="1" applyNumberFormat="1"/>
    <xf borderId="13" fillId="0" fontId="6" numFmtId="164" xfId="0" applyAlignment="1" applyBorder="1" applyFont="1" applyNumberFormat="1">
      <alignment horizontal="left"/>
    </xf>
    <xf borderId="16" fillId="0" fontId="6" numFmtId="4" xfId="0" applyBorder="1" applyFont="1" applyNumberFormat="1"/>
    <xf borderId="12" fillId="0" fontId="9" numFmtId="0" xfId="0" applyAlignment="1" applyBorder="1" applyFont="1">
      <alignment horizontal="left"/>
    </xf>
    <xf borderId="13" fillId="0" fontId="9" numFmtId="0" xfId="0" applyAlignment="1" applyBorder="1" applyFont="1">
      <alignment horizontal="left"/>
    </xf>
    <xf borderId="13" fillId="0" fontId="10" numFmtId="0" xfId="0" applyBorder="1" applyFont="1"/>
    <xf borderId="13" fillId="0" fontId="9" numFmtId="0" xfId="0" applyAlignment="1" applyBorder="1" applyFont="1">
      <alignment horizontal="center"/>
    </xf>
    <xf borderId="13" fillId="0" fontId="9" numFmtId="4" xfId="0" applyBorder="1" applyFont="1" applyNumberFormat="1"/>
    <xf borderId="16" fillId="0" fontId="10" numFmtId="4" xfId="0" applyBorder="1" applyFont="1" applyNumberFormat="1"/>
    <xf borderId="13" fillId="0" fontId="9" numFmtId="0" xfId="0" applyAlignment="1" applyBorder="1" applyFont="1">
      <alignment readingOrder="0"/>
    </xf>
    <xf borderId="16" fillId="0" fontId="9" numFmtId="4" xfId="0" applyAlignment="1" applyBorder="1" applyFont="1" applyNumberFormat="1">
      <alignment shrinkToFit="0" wrapText="1"/>
    </xf>
    <xf borderId="13" fillId="0" fontId="9" numFmtId="0" xfId="0" applyBorder="1" applyFont="1"/>
    <xf borderId="20" fillId="0" fontId="9" numFmtId="165" xfId="0" applyAlignment="1" applyBorder="1" applyFont="1" applyNumberFormat="1">
      <alignment horizontal="left"/>
    </xf>
    <xf borderId="0" fillId="0" fontId="11" numFmtId="4" xfId="0" applyFont="1" applyNumberFormat="1"/>
    <xf borderId="13" fillId="0" fontId="9" numFmtId="0" xfId="0" applyAlignment="1" applyBorder="1" applyFont="1">
      <alignment horizontal="center" readingOrder="0"/>
    </xf>
    <xf borderId="13" fillId="0" fontId="9" numFmtId="4" xfId="0" applyAlignment="1" applyBorder="1" applyFont="1" applyNumberFormat="1">
      <alignment readingOrder="0"/>
    </xf>
    <xf borderId="13" fillId="3" fontId="10" numFmtId="0" xfId="0" applyAlignment="1" applyBorder="1" applyFont="1">
      <alignment horizontal="left"/>
    </xf>
    <xf borderId="13" fillId="3" fontId="10" numFmtId="0" xfId="0" applyBorder="1" applyFont="1"/>
    <xf borderId="13" fillId="3" fontId="10" numFmtId="0" xfId="0" applyAlignment="1" applyBorder="1" applyFont="1">
      <alignment horizontal="center"/>
    </xf>
    <xf borderId="13" fillId="3" fontId="10" numFmtId="4" xfId="0" applyBorder="1" applyFont="1" applyNumberFormat="1"/>
    <xf borderId="13" fillId="4" fontId="10" numFmtId="4" xfId="0" applyBorder="1" applyFont="1" applyNumberFormat="1"/>
    <xf borderId="11" fillId="2" fontId="1" numFmtId="4" xfId="0" applyBorder="1" applyFont="1" applyNumberFormat="1"/>
    <xf borderId="0" fillId="0" fontId="8" numFmtId="0" xfId="0" applyFont="1"/>
    <xf borderId="0" fillId="0" fontId="10" numFmtId="4" xfId="0" applyFont="1" applyNumberFormat="1"/>
    <xf borderId="0" fillId="0" fontId="8" numFmtId="166" xfId="0" applyFont="1" applyNumberFormat="1"/>
    <xf borderId="16" fillId="0" fontId="9" numFmtId="4" xfId="0" applyBorder="1" applyFont="1" applyNumberFormat="1"/>
    <xf borderId="13" fillId="0" fontId="9" numFmtId="164" xfId="0" applyAlignment="1" applyBorder="1" applyFont="1" applyNumberFormat="1">
      <alignment horizontal="left"/>
    </xf>
    <xf borderId="12" fillId="0" fontId="9" numFmtId="4" xfId="0" applyAlignment="1" applyBorder="1" applyFont="1" applyNumberFormat="1">
      <alignment horizontal="left"/>
    </xf>
    <xf borderId="21" fillId="0" fontId="9" numFmtId="0" xfId="0" applyAlignment="1" applyBorder="1" applyFont="1">
      <alignment horizontal="left"/>
    </xf>
    <xf borderId="22" fillId="0" fontId="9" numFmtId="0" xfId="0" applyAlignment="1" applyBorder="1" applyFont="1">
      <alignment readingOrder="0"/>
    </xf>
    <xf borderId="22" fillId="0" fontId="9" numFmtId="0" xfId="0" applyAlignment="1" applyBorder="1" applyFont="1">
      <alignment horizontal="center"/>
    </xf>
    <xf borderId="22" fillId="0" fontId="9" numFmtId="4" xfId="0" applyBorder="1" applyFont="1" applyNumberFormat="1"/>
    <xf borderId="21" fillId="0" fontId="9" numFmtId="165" xfId="0" applyAlignment="1" applyBorder="1" applyFont="1" applyNumberFormat="1">
      <alignment horizontal="left"/>
    </xf>
    <xf borderId="23" fillId="4" fontId="6" numFmtId="4" xfId="0" applyBorder="1" applyFont="1" applyNumberFormat="1"/>
    <xf borderId="13" fillId="0" fontId="9" numFmtId="49" xfId="0" applyAlignment="1" applyBorder="1" applyFont="1" applyNumberFormat="1">
      <alignment horizontal="left"/>
    </xf>
    <xf borderId="12" fillId="3" fontId="10" numFmtId="0" xfId="0" applyAlignment="1" applyBorder="1" applyFont="1">
      <alignment horizontal="left"/>
    </xf>
    <xf borderId="13" fillId="3" fontId="9" numFmtId="0" xfId="0" applyAlignment="1" applyBorder="1" applyFont="1">
      <alignment horizontal="center"/>
    </xf>
    <xf borderId="13" fillId="3" fontId="9" numFmtId="4" xfId="0" applyBorder="1" applyFont="1" applyNumberFormat="1"/>
    <xf borderId="13" fillId="0" fontId="12" numFmtId="0" xfId="0" applyAlignment="1" applyBorder="1" applyFont="1">
      <alignment horizontal="left"/>
    </xf>
    <xf borderId="13" fillId="0" fontId="9" numFmtId="4" xfId="0" applyAlignment="1" applyBorder="1" applyFont="1" applyNumberFormat="1">
      <alignment horizontal="right"/>
    </xf>
    <xf borderId="13" fillId="0" fontId="10" numFmtId="4" xfId="0" applyAlignment="1" applyBorder="1" applyFont="1" applyNumberFormat="1">
      <alignment horizontal="right"/>
    </xf>
    <xf borderId="13" fillId="0" fontId="9" numFmtId="4" xfId="0" applyAlignment="1" applyBorder="1" applyFont="1" applyNumberFormat="1">
      <alignment horizontal="right" readingOrder="0"/>
    </xf>
    <xf borderId="13" fillId="2" fontId="1" numFmtId="4" xfId="0" applyBorder="1" applyFont="1" applyNumberFormat="1"/>
    <xf borderId="12" fillId="0" fontId="9" numFmtId="0" xfId="0" applyAlignment="1" applyBorder="1" applyFont="1">
      <alignment horizontal="center"/>
    </xf>
    <xf borderId="12" fillId="2" fontId="9" numFmtId="0" xfId="0" applyAlignment="1" applyBorder="1" applyFont="1">
      <alignment horizontal="center"/>
    </xf>
    <xf borderId="13" fillId="2" fontId="9" numFmtId="0" xfId="0" applyAlignment="1" applyBorder="1" applyFont="1">
      <alignment horizontal="left"/>
    </xf>
    <xf borderId="13" fillId="2" fontId="10" numFmtId="0" xfId="0" applyAlignment="1" applyBorder="1" applyFont="1">
      <alignment horizontal="left"/>
    </xf>
    <xf borderId="13" fillId="2" fontId="9" numFmtId="0" xfId="0" applyAlignment="1" applyBorder="1" applyFont="1">
      <alignment horizontal="center"/>
    </xf>
    <xf borderId="13" fillId="2" fontId="9" numFmtId="4" xfId="0" applyAlignment="1" applyBorder="1" applyFont="1" applyNumberFormat="1">
      <alignment horizontal="right"/>
    </xf>
    <xf borderId="14" fillId="2" fontId="10" numFmtId="4" xfId="0" applyBorder="1" applyFont="1" applyNumberFormat="1"/>
    <xf borderId="13" fillId="2" fontId="9" numFmtId="0" xfId="0" applyAlignment="1" applyBorder="1" applyFont="1">
      <alignment horizontal="center" readingOrder="0"/>
    </xf>
    <xf borderId="24" fillId="2" fontId="9" numFmtId="0" xfId="0" applyAlignment="1" applyBorder="1" applyFont="1">
      <alignment horizontal="center"/>
    </xf>
    <xf borderId="25" fillId="2" fontId="9" numFmtId="0" xfId="0" applyAlignment="1" applyBorder="1" applyFont="1">
      <alignment horizontal="left"/>
    </xf>
    <xf borderId="25" fillId="2" fontId="10" numFmtId="0" xfId="0" applyAlignment="1" applyBorder="1" applyFont="1">
      <alignment horizontal="left"/>
    </xf>
    <xf borderId="25" fillId="2" fontId="9" numFmtId="0" xfId="0" applyAlignment="1" applyBorder="1" applyFont="1">
      <alignment horizontal="center"/>
    </xf>
    <xf borderId="25" fillId="2" fontId="9" numFmtId="4" xfId="0" applyAlignment="1" applyBorder="1" applyFont="1" applyNumberFormat="1">
      <alignment horizontal="right"/>
    </xf>
    <xf borderId="26" fillId="2" fontId="10" numFmtId="4" xfId="0" applyBorder="1" applyFont="1" applyNumberFormat="1"/>
    <xf borderId="12" fillId="2" fontId="9" numFmtId="0" xfId="0" applyAlignment="1" applyBorder="1" applyFont="1">
      <alignment horizontal="center" vertical="center"/>
    </xf>
    <xf borderId="13" fillId="2" fontId="9" numFmtId="0" xfId="0" applyAlignment="1" applyBorder="1" applyFont="1">
      <alignment horizontal="left" vertical="center"/>
    </xf>
    <xf borderId="13" fillId="2" fontId="9" numFmtId="0" xfId="0" applyAlignment="1" applyBorder="1" applyFont="1">
      <alignment horizontal="center" vertical="center"/>
    </xf>
    <xf borderId="13" fillId="2" fontId="9" numFmtId="0" xfId="0" applyAlignment="1" applyBorder="1" applyFont="1">
      <alignment horizontal="center" readingOrder="0" vertical="center"/>
    </xf>
    <xf borderId="13" fillId="2" fontId="9" numFmtId="4" xfId="0" applyAlignment="1" applyBorder="1" applyFont="1" applyNumberFormat="1">
      <alignment horizontal="right" vertical="center"/>
    </xf>
    <xf borderId="11" fillId="4" fontId="6" numFmtId="4" xfId="0" applyAlignment="1" applyBorder="1" applyFont="1" applyNumberFormat="1">
      <alignment horizontal="right" vertical="center"/>
    </xf>
    <xf borderId="14" fillId="5" fontId="9" numFmtId="4" xfId="0" applyAlignment="1" applyBorder="1" applyFill="1" applyFont="1" applyNumberFormat="1">
      <alignment horizontal="right"/>
    </xf>
    <xf borderId="12" fillId="0" fontId="10" numFmtId="0" xfId="0" applyAlignment="1" applyBorder="1" applyFont="1">
      <alignment horizontal="center"/>
    </xf>
    <xf borderId="19" fillId="0" fontId="9" numFmtId="0" xfId="0" applyAlignment="1" applyBorder="1" applyFont="1">
      <alignment horizontal="center"/>
    </xf>
    <xf borderId="19" fillId="0" fontId="9" numFmtId="4" xfId="0" applyBorder="1" applyFont="1" applyNumberFormat="1"/>
    <xf borderId="25" fillId="4" fontId="6" numFmtId="4" xfId="0" applyBorder="1" applyFont="1" applyNumberFormat="1"/>
    <xf borderId="27" fillId="3" fontId="10" numFmtId="0" xfId="0" applyAlignment="1" applyBorder="1" applyFont="1">
      <alignment horizontal="center"/>
    </xf>
    <xf borderId="17" fillId="3" fontId="9" numFmtId="0" xfId="0" applyAlignment="1" applyBorder="1" applyFont="1">
      <alignment horizontal="left"/>
    </xf>
    <xf borderId="28" fillId="3" fontId="10" numFmtId="0" xfId="0" applyBorder="1" applyFont="1"/>
    <xf borderId="29" fillId="3" fontId="9" numFmtId="0" xfId="0" applyAlignment="1" applyBorder="1" applyFont="1">
      <alignment horizontal="center"/>
    </xf>
    <xf borderId="29" fillId="3" fontId="9" numFmtId="4" xfId="0" applyBorder="1" applyFont="1" applyNumberFormat="1"/>
    <xf borderId="30" fillId="3" fontId="9" numFmtId="4" xfId="0" applyBorder="1" applyFont="1" applyNumberFormat="1"/>
    <xf borderId="19" fillId="2" fontId="1" numFmtId="4" xfId="0" applyAlignment="1" applyBorder="1" applyFont="1" applyNumberFormat="1">
      <alignment horizontal="right"/>
    </xf>
    <xf borderId="11" fillId="3" fontId="10" numFmtId="0" xfId="0" applyAlignment="1" applyBorder="1" applyFont="1">
      <alignment horizontal="center"/>
    </xf>
    <xf borderId="11" fillId="3" fontId="9" numFmtId="0" xfId="0" applyAlignment="1" applyBorder="1" applyFont="1">
      <alignment horizontal="left"/>
    </xf>
    <xf borderId="31" fillId="3" fontId="10" numFmtId="0" xfId="0" applyAlignment="1" applyBorder="1" applyFont="1">
      <alignment horizontal="left"/>
    </xf>
    <xf borderId="4" fillId="3" fontId="9" numFmtId="0" xfId="0" applyAlignment="1" applyBorder="1" applyFont="1">
      <alignment horizontal="center"/>
    </xf>
    <xf borderId="4" fillId="3" fontId="9" numFmtId="4" xfId="0" applyAlignment="1" applyBorder="1" applyFont="1" applyNumberFormat="1">
      <alignment horizontal="right"/>
    </xf>
    <xf borderId="5" fillId="3" fontId="9" numFmtId="4" xfId="0" applyBorder="1" applyFont="1" applyNumberFormat="1"/>
    <xf borderId="13" fillId="2" fontId="1" numFmtId="4" xfId="0" applyAlignment="1" applyBorder="1" applyFont="1" applyNumberFormat="1">
      <alignment horizontal="right"/>
    </xf>
    <xf borderId="22" fillId="2" fontId="1" numFmtId="4" xfId="0" applyAlignment="1" applyBorder="1" applyFont="1" applyNumberFormat="1">
      <alignment horizontal="right"/>
    </xf>
    <xf borderId="11" fillId="3" fontId="1" numFmtId="0" xfId="0" applyAlignment="1" applyBorder="1" applyFont="1">
      <alignment horizontal="center"/>
    </xf>
    <xf borderId="11" fillId="3" fontId="6" numFmtId="0" xfId="0" applyAlignment="1" applyBorder="1" applyFont="1">
      <alignment horizontal="left"/>
    </xf>
    <xf borderId="31" fillId="3" fontId="1" numFmtId="0" xfId="0" applyAlignment="1" applyBorder="1" applyFont="1">
      <alignment horizontal="left"/>
    </xf>
    <xf borderId="4" fillId="3" fontId="6" numFmtId="0" xfId="0" applyAlignment="1" applyBorder="1" applyFont="1">
      <alignment horizontal="center"/>
    </xf>
    <xf borderId="4" fillId="3" fontId="6" numFmtId="4" xfId="0" applyAlignment="1" applyBorder="1" applyFont="1" applyNumberFormat="1">
      <alignment horizontal="right"/>
    </xf>
    <xf borderId="4" fillId="3" fontId="6" numFmtId="4" xfId="0" applyBorder="1" applyFont="1" applyNumberFormat="1"/>
    <xf borderId="32" fillId="2" fontId="4" numFmtId="4" xfId="0" applyAlignment="1" applyBorder="1" applyFont="1" applyNumberFormat="1">
      <alignment horizontal="center" readingOrder="0"/>
    </xf>
    <xf borderId="0" fillId="0" fontId="13" numFmtId="0" xfId="0" applyAlignment="1" applyFont="1">
      <alignment horizontal="center" readingOrder="0"/>
    </xf>
    <xf borderId="25" fillId="3" fontId="6" numFmtId="0" xfId="0" applyAlignment="1" applyBorder="1" applyFont="1">
      <alignment horizontal="left"/>
    </xf>
    <xf borderId="26" fillId="3" fontId="1" numFmtId="0" xfId="0" applyAlignment="1" applyBorder="1" applyFont="1">
      <alignment horizontal="left"/>
    </xf>
    <xf borderId="8" fillId="3" fontId="6" numFmtId="0" xfId="0" applyAlignment="1" applyBorder="1" applyFont="1">
      <alignment horizontal="center"/>
    </xf>
    <xf borderId="8" fillId="3" fontId="6" numFmtId="4" xfId="0" applyAlignment="1" applyBorder="1" applyFont="1" applyNumberFormat="1">
      <alignment horizontal="right"/>
    </xf>
    <xf borderId="33" fillId="3" fontId="6" numFmtId="4" xfId="0" applyBorder="1" applyFont="1" applyNumberFormat="1"/>
    <xf borderId="13" fillId="2" fontId="2" numFmtId="167" xfId="0" applyBorder="1" applyFont="1" applyNumberFormat="1"/>
    <xf borderId="0" fillId="0" fontId="14" numFmtId="168" xfId="0" applyFont="1" applyNumberFormat="1"/>
    <xf borderId="0" fillId="0" fontId="1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247650</xdr:colOff>
      <xdr:row>0</xdr:row>
      <xdr:rowOff>38100</xdr:rowOff>
    </xdr:from>
    <xdr:ext cx="2371725" cy="4667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5.75"/>
    <col customWidth="1" min="3" max="3" width="40.0"/>
    <col customWidth="1" min="4" max="4" width="7.13"/>
    <col customWidth="1" min="5" max="5" width="7.25"/>
    <col customWidth="1" min="6" max="6" width="6.88"/>
    <col customWidth="1" min="7" max="7" width="12.13"/>
    <col customWidth="1" min="8" max="8" width="14.38"/>
    <col customWidth="1" min="9" max="9" width="13.88"/>
    <col customWidth="1" min="10" max="10" width="11.88"/>
    <col customWidth="1" min="11" max="11" width="12.13"/>
    <col customWidth="1" min="12" max="24" width="17.25"/>
  </cols>
  <sheetData>
    <row r="1" ht="12.0" customHeight="1">
      <c r="A1" s="1"/>
      <c r="B1" s="2"/>
      <c r="C1" s="2"/>
      <c r="D1" s="2"/>
      <c r="E1" s="2"/>
      <c r="F1" s="2"/>
      <c r="G1" s="2"/>
      <c r="H1" s="2"/>
      <c r="I1" s="2"/>
    </row>
    <row r="2" ht="11.25" customHeight="1">
      <c r="A2" s="3"/>
      <c r="B2" s="4"/>
      <c r="C2" s="4"/>
      <c r="D2" s="4"/>
      <c r="E2" s="4"/>
      <c r="F2" s="4"/>
      <c r="G2" s="4"/>
      <c r="H2" s="4"/>
      <c r="I2" s="4"/>
    </row>
    <row r="3" ht="11.25" customHeight="1">
      <c r="A3" s="3"/>
      <c r="B3" s="4"/>
      <c r="C3" s="4"/>
      <c r="D3" s="4"/>
      <c r="E3" s="4"/>
      <c r="F3" s="4"/>
      <c r="G3" s="4"/>
      <c r="H3" s="4"/>
      <c r="I3" s="4"/>
    </row>
    <row r="4" ht="9.0" customHeight="1">
      <c r="A4" s="3"/>
      <c r="B4" s="4"/>
      <c r="C4" s="4"/>
      <c r="D4" s="4"/>
      <c r="E4" s="4"/>
      <c r="F4" s="4"/>
      <c r="G4" s="4"/>
      <c r="H4" s="4"/>
      <c r="I4" s="4"/>
    </row>
    <row r="5" ht="10.5" customHeight="1">
      <c r="A5" s="3"/>
      <c r="B5" s="4"/>
      <c r="C5" s="4"/>
      <c r="D5" s="4"/>
      <c r="E5" s="4" t="s">
        <v>0</v>
      </c>
      <c r="F5" s="4"/>
      <c r="G5" s="4"/>
      <c r="H5" s="4"/>
      <c r="I5" s="4"/>
    </row>
    <row r="6" ht="22.5" customHeight="1">
      <c r="A6" s="3"/>
      <c r="B6" s="4"/>
      <c r="C6" s="4"/>
      <c r="D6" s="5" t="s">
        <v>1</v>
      </c>
      <c r="E6" s="6"/>
      <c r="F6" s="6"/>
      <c r="G6" s="6"/>
      <c r="H6" s="6"/>
      <c r="I6" s="6"/>
    </row>
    <row r="7" ht="12.75" customHeight="1">
      <c r="A7" s="3"/>
      <c r="B7" s="4"/>
      <c r="C7" s="4"/>
      <c r="D7" s="5" t="s">
        <v>2</v>
      </c>
      <c r="E7" s="6"/>
      <c r="F7" s="6"/>
      <c r="G7" s="6"/>
      <c r="H7" s="6"/>
      <c r="I7" s="6"/>
    </row>
    <row r="8" ht="12.75" customHeight="1">
      <c r="A8" s="3"/>
      <c r="B8" s="4"/>
      <c r="C8" s="4"/>
      <c r="D8" s="5" t="s">
        <v>3</v>
      </c>
      <c r="E8" s="6"/>
      <c r="F8" s="6"/>
      <c r="G8" s="6"/>
      <c r="H8" s="6"/>
      <c r="I8" s="6"/>
    </row>
    <row r="9" ht="12.75" customHeight="1">
      <c r="A9" s="3"/>
      <c r="B9" s="4"/>
      <c r="C9" s="4"/>
      <c r="D9" s="4"/>
      <c r="E9" s="4"/>
      <c r="F9" s="4"/>
      <c r="G9" s="4"/>
      <c r="H9" s="4"/>
      <c r="I9" s="4"/>
    </row>
    <row r="10" ht="12.75" customHeight="1">
      <c r="A10" s="7" t="s">
        <v>4</v>
      </c>
      <c r="B10" s="8"/>
      <c r="C10" s="8"/>
      <c r="D10" s="8"/>
      <c r="E10" s="8"/>
      <c r="F10" s="8"/>
      <c r="G10" s="8"/>
      <c r="H10" s="8"/>
      <c r="I10" s="8"/>
    </row>
    <row r="11" ht="25.5" customHeight="1">
      <c r="A11" s="9" t="s">
        <v>5</v>
      </c>
      <c r="B11" s="10"/>
      <c r="C11" s="11" t="s">
        <v>6</v>
      </c>
      <c r="D11" s="12" t="s">
        <v>7</v>
      </c>
      <c r="E11" s="11" t="s">
        <v>8</v>
      </c>
      <c r="F11" s="12" t="s">
        <v>9</v>
      </c>
      <c r="G11" s="13" t="s">
        <v>10</v>
      </c>
      <c r="H11" s="12" t="s">
        <v>11</v>
      </c>
      <c r="I11" s="12" t="s">
        <v>12</v>
      </c>
    </row>
    <row r="12" ht="11.25" customHeight="1">
      <c r="A12" s="14">
        <v>1.0</v>
      </c>
      <c r="B12" s="15"/>
      <c r="C12" s="16" t="s">
        <v>13</v>
      </c>
      <c r="D12" s="15"/>
      <c r="E12" s="15"/>
      <c r="F12" s="15"/>
      <c r="G12" s="15"/>
      <c r="H12" s="17"/>
      <c r="I12" s="18">
        <f>H13+H16+H19+H24+H28+H31+H34+H36+H38+H40</f>
        <v>847430</v>
      </c>
    </row>
    <row r="13" ht="11.25" customHeight="1">
      <c r="A13" s="19" t="s">
        <v>14</v>
      </c>
      <c r="B13" s="20"/>
      <c r="C13" s="21" t="s">
        <v>15</v>
      </c>
      <c r="D13" s="20"/>
      <c r="E13" s="20"/>
      <c r="F13" s="20"/>
      <c r="G13" s="20"/>
      <c r="H13" s="22">
        <f>SUM(H14:H15)</f>
        <v>250000</v>
      </c>
      <c r="I13" s="23"/>
    </row>
    <row r="14" ht="11.25" customHeight="1">
      <c r="A14" s="24"/>
      <c r="B14" s="25" t="s">
        <v>16</v>
      </c>
      <c r="C14" s="26" t="s">
        <v>17</v>
      </c>
      <c r="D14" s="27">
        <v>1.0</v>
      </c>
      <c r="E14" s="27" t="s">
        <v>18</v>
      </c>
      <c r="F14" s="27">
        <v>1.0</v>
      </c>
      <c r="G14" s="28">
        <v>200000.0</v>
      </c>
      <c r="H14" s="29">
        <f t="shared" ref="H14:H15" si="1">G14*F14*D14</f>
        <v>200000</v>
      </c>
      <c r="I14" s="30"/>
    </row>
    <row r="15" ht="11.25" customHeight="1">
      <c r="A15" s="24"/>
      <c r="B15" s="25" t="s">
        <v>19</v>
      </c>
      <c r="C15" s="26" t="s">
        <v>20</v>
      </c>
      <c r="D15" s="27">
        <v>1.0</v>
      </c>
      <c r="E15" s="27" t="s">
        <v>18</v>
      </c>
      <c r="F15" s="27">
        <v>1.0</v>
      </c>
      <c r="G15" s="28">
        <v>50000.0</v>
      </c>
      <c r="H15" s="29">
        <f t="shared" si="1"/>
        <v>50000</v>
      </c>
      <c r="I15" s="30"/>
    </row>
    <row r="16" ht="11.25" customHeight="1">
      <c r="A16" s="19">
        <v>1.2</v>
      </c>
      <c r="B16" s="20"/>
      <c r="C16" s="21" t="s">
        <v>21</v>
      </c>
      <c r="D16" s="20"/>
      <c r="E16" s="20"/>
      <c r="F16" s="20"/>
      <c r="G16" s="20"/>
      <c r="H16" s="31">
        <f>SUM(H17:H18)</f>
        <v>25760</v>
      </c>
      <c r="I16" s="32"/>
    </row>
    <row r="17" ht="11.25" customHeight="1">
      <c r="A17" s="24"/>
      <c r="B17" s="25" t="s">
        <v>22</v>
      </c>
      <c r="C17" s="26" t="s">
        <v>23</v>
      </c>
      <c r="D17" s="27">
        <v>1.0</v>
      </c>
      <c r="E17" s="27" t="s">
        <v>18</v>
      </c>
      <c r="F17" s="27">
        <v>1.0</v>
      </c>
      <c r="G17" s="33">
        <v>16100.0</v>
      </c>
      <c r="H17" s="29">
        <f t="shared" ref="H17:H18" si="2">G17*F17*D17</f>
        <v>16100</v>
      </c>
      <c r="I17" s="30"/>
    </row>
    <row r="18" ht="11.25" customHeight="1">
      <c r="A18" s="24"/>
      <c r="B18" s="25" t="s">
        <v>24</v>
      </c>
      <c r="C18" s="26" t="s">
        <v>25</v>
      </c>
      <c r="D18" s="27">
        <v>1.0</v>
      </c>
      <c r="E18" s="27" t="s">
        <v>18</v>
      </c>
      <c r="F18" s="27">
        <v>1.0</v>
      </c>
      <c r="G18" s="33">
        <v>9660.0</v>
      </c>
      <c r="H18" s="29">
        <f t="shared" si="2"/>
        <v>9660</v>
      </c>
      <c r="I18" s="30"/>
    </row>
    <row r="19" ht="11.25" customHeight="1">
      <c r="A19" s="19" t="s">
        <v>26</v>
      </c>
      <c r="B19" s="20"/>
      <c r="C19" s="21" t="s">
        <v>27</v>
      </c>
      <c r="D19" s="20"/>
      <c r="E19" s="20"/>
      <c r="F19" s="20"/>
      <c r="G19" s="20"/>
      <c r="H19" s="31">
        <f>SUM(H20:H23)</f>
        <v>290000</v>
      </c>
      <c r="I19" s="32"/>
    </row>
    <row r="20" ht="11.25" customHeight="1">
      <c r="A20" s="24"/>
      <c r="B20" s="25" t="s">
        <v>28</v>
      </c>
      <c r="C20" s="26" t="s">
        <v>29</v>
      </c>
      <c r="D20" s="27">
        <v>1.0</v>
      </c>
      <c r="E20" s="27" t="s">
        <v>18</v>
      </c>
      <c r="F20" s="27">
        <v>1.0</v>
      </c>
      <c r="G20" s="33">
        <v>100000.0</v>
      </c>
      <c r="H20" s="29">
        <f t="shared" ref="H20:H23" si="3">G20*F20*D20</f>
        <v>100000</v>
      </c>
      <c r="I20" s="30"/>
    </row>
    <row r="21" ht="11.25" customHeight="1">
      <c r="A21" s="24"/>
      <c r="B21" s="25" t="s">
        <v>30</v>
      </c>
      <c r="C21" s="26" t="s">
        <v>31</v>
      </c>
      <c r="D21" s="27">
        <v>1.0</v>
      </c>
      <c r="E21" s="27" t="s">
        <v>18</v>
      </c>
      <c r="F21" s="27">
        <v>1.0</v>
      </c>
      <c r="G21" s="33">
        <v>100000.0</v>
      </c>
      <c r="H21" s="29">
        <f t="shared" si="3"/>
        <v>100000</v>
      </c>
      <c r="I21" s="30"/>
    </row>
    <row r="22" ht="11.25" customHeight="1">
      <c r="A22" s="24"/>
      <c r="B22" s="25" t="s">
        <v>32</v>
      </c>
      <c r="C22" s="26" t="s">
        <v>33</v>
      </c>
      <c r="D22" s="27">
        <v>1.0</v>
      </c>
      <c r="E22" s="27" t="s">
        <v>18</v>
      </c>
      <c r="F22" s="27">
        <v>1.0</v>
      </c>
      <c r="G22" s="33">
        <v>40000.0</v>
      </c>
      <c r="H22" s="29">
        <f t="shared" si="3"/>
        <v>40000</v>
      </c>
      <c r="I22" s="30"/>
    </row>
    <row r="23" ht="11.25" customHeight="1">
      <c r="A23" s="24"/>
      <c r="B23" s="25" t="s">
        <v>34</v>
      </c>
      <c r="C23" s="34" t="s">
        <v>35</v>
      </c>
      <c r="D23" s="27">
        <v>1.0</v>
      </c>
      <c r="E23" s="27" t="s">
        <v>18</v>
      </c>
      <c r="F23" s="27">
        <v>2.0</v>
      </c>
      <c r="G23" s="33">
        <v>25000.0</v>
      </c>
      <c r="H23" s="29">
        <f t="shared" si="3"/>
        <v>50000</v>
      </c>
      <c r="I23" s="30"/>
    </row>
    <row r="24" ht="11.25" customHeight="1">
      <c r="A24" s="19" t="s">
        <v>36</v>
      </c>
      <c r="B24" s="20"/>
      <c r="C24" s="21" t="s">
        <v>37</v>
      </c>
      <c r="D24" s="20"/>
      <c r="E24" s="20"/>
      <c r="F24" s="20"/>
      <c r="G24" s="20"/>
      <c r="H24" s="31">
        <f>SUM(H25:H27)</f>
        <v>36100</v>
      </c>
      <c r="I24" s="32"/>
    </row>
    <row r="25" ht="11.25" customHeight="1">
      <c r="A25" s="24"/>
      <c r="B25" s="25" t="s">
        <v>38</v>
      </c>
      <c r="C25" s="26" t="s">
        <v>39</v>
      </c>
      <c r="D25" s="27">
        <v>1.0</v>
      </c>
      <c r="E25" s="27" t="s">
        <v>18</v>
      </c>
      <c r="F25" s="27">
        <v>1.0</v>
      </c>
      <c r="G25" s="33">
        <v>10000.0</v>
      </c>
      <c r="H25" s="29">
        <f t="shared" ref="H25:H27" si="4">G25*F25*D25</f>
        <v>10000</v>
      </c>
      <c r="I25" s="30"/>
    </row>
    <row r="26" ht="11.25" customHeight="1">
      <c r="A26" s="24"/>
      <c r="B26" s="25" t="s">
        <v>40</v>
      </c>
      <c r="C26" s="26" t="s">
        <v>41</v>
      </c>
      <c r="D26" s="27">
        <v>1.0</v>
      </c>
      <c r="E26" s="27" t="s">
        <v>18</v>
      </c>
      <c r="F26" s="27">
        <v>1.0</v>
      </c>
      <c r="G26" s="33">
        <v>16100.0</v>
      </c>
      <c r="H26" s="29">
        <f t="shared" si="4"/>
        <v>16100</v>
      </c>
      <c r="I26" s="30"/>
    </row>
    <row r="27" ht="11.25" customHeight="1">
      <c r="A27" s="24"/>
      <c r="B27" s="25" t="s">
        <v>42</v>
      </c>
      <c r="C27" s="26" t="s">
        <v>43</v>
      </c>
      <c r="D27" s="27">
        <v>1.0</v>
      </c>
      <c r="E27" s="27" t="s">
        <v>18</v>
      </c>
      <c r="F27" s="27">
        <v>1.0</v>
      </c>
      <c r="G27" s="33">
        <v>10000.0</v>
      </c>
      <c r="H27" s="29">
        <f t="shared" si="4"/>
        <v>10000</v>
      </c>
      <c r="I27" s="30"/>
    </row>
    <row r="28" ht="11.25" customHeight="1">
      <c r="A28" s="19">
        <v>1.5</v>
      </c>
      <c r="B28" s="20"/>
      <c r="C28" s="21" t="s">
        <v>44</v>
      </c>
      <c r="D28" s="20"/>
      <c r="E28" s="20"/>
      <c r="F28" s="20"/>
      <c r="G28" s="33"/>
      <c r="H28" s="31">
        <f>SUM(H29:H30)</f>
        <v>69320</v>
      </c>
      <c r="I28" s="32"/>
    </row>
    <row r="29" ht="11.25" customHeight="1">
      <c r="A29" s="24"/>
      <c r="B29" s="25" t="s">
        <v>45</v>
      </c>
      <c r="C29" s="35" t="s">
        <v>46</v>
      </c>
      <c r="D29" s="27">
        <v>1.0</v>
      </c>
      <c r="E29" s="27" t="s">
        <v>8</v>
      </c>
      <c r="F29" s="27">
        <v>5.0</v>
      </c>
      <c r="G29" s="36">
        <v>10000.0</v>
      </c>
      <c r="H29" s="29">
        <f t="shared" ref="H29:H30" si="5">G29*F29*D29</f>
        <v>50000</v>
      </c>
      <c r="I29" s="30"/>
    </row>
    <row r="30" ht="11.25" customHeight="1">
      <c r="A30" s="24"/>
      <c r="B30" s="25" t="s">
        <v>47</v>
      </c>
      <c r="C30" s="35" t="s">
        <v>48</v>
      </c>
      <c r="D30" s="27">
        <v>1.0</v>
      </c>
      <c r="E30" s="27" t="s">
        <v>8</v>
      </c>
      <c r="F30" s="37">
        <v>20.0</v>
      </c>
      <c r="G30" s="33">
        <v>966.0</v>
      </c>
      <c r="H30" s="29">
        <f t="shared" si="5"/>
        <v>19320</v>
      </c>
      <c r="I30" s="30"/>
    </row>
    <row r="31" ht="11.25" customHeight="1">
      <c r="A31" s="19">
        <v>1.6</v>
      </c>
      <c r="B31" s="20"/>
      <c r="C31" s="21" t="s">
        <v>49</v>
      </c>
      <c r="D31" s="20"/>
      <c r="E31" s="20"/>
      <c r="F31" s="20"/>
      <c r="G31" s="20"/>
      <c r="H31" s="31">
        <f>SUM(H32:H33)</f>
        <v>68750</v>
      </c>
      <c r="I31" s="32"/>
    </row>
    <row r="32" ht="11.25" customHeight="1">
      <c r="A32" s="24"/>
      <c r="B32" s="25" t="s">
        <v>50</v>
      </c>
      <c r="C32" s="34" t="s">
        <v>51</v>
      </c>
      <c r="D32" s="27">
        <v>5.0</v>
      </c>
      <c r="E32" s="27" t="s">
        <v>52</v>
      </c>
      <c r="F32" s="27">
        <v>10.0</v>
      </c>
      <c r="G32" s="33">
        <v>700.0</v>
      </c>
      <c r="H32" s="29">
        <f t="shared" ref="H32:H33" si="6">G32*F32*D32</f>
        <v>35000</v>
      </c>
      <c r="I32" s="30"/>
    </row>
    <row r="33" ht="11.25" customHeight="1">
      <c r="A33" s="24"/>
      <c r="B33" s="25" t="s">
        <v>53</v>
      </c>
      <c r="C33" s="26" t="s">
        <v>54</v>
      </c>
      <c r="D33" s="27">
        <v>5.0</v>
      </c>
      <c r="E33" s="27" t="s">
        <v>52</v>
      </c>
      <c r="F33" s="38">
        <v>15.0</v>
      </c>
      <c r="G33" s="33">
        <v>450.0</v>
      </c>
      <c r="H33" s="29">
        <f t="shared" si="6"/>
        <v>33750</v>
      </c>
      <c r="I33" s="30"/>
    </row>
    <row r="34" ht="11.25" customHeight="1">
      <c r="A34" s="19">
        <v>1.7</v>
      </c>
      <c r="B34" s="20"/>
      <c r="C34" s="21" t="s">
        <v>55</v>
      </c>
      <c r="D34" s="20"/>
      <c r="E34" s="20"/>
      <c r="F34" s="20"/>
      <c r="G34" s="20"/>
      <c r="H34" s="31">
        <f>SUM(H35)</f>
        <v>30000</v>
      </c>
      <c r="I34" s="32"/>
    </row>
    <row r="35" ht="11.25" customHeight="1">
      <c r="A35" s="39"/>
      <c r="B35" s="40">
        <v>1.71</v>
      </c>
      <c r="C35" s="41" t="s">
        <v>56</v>
      </c>
      <c r="D35" s="42">
        <v>10.0</v>
      </c>
      <c r="E35" s="42" t="s">
        <v>52</v>
      </c>
      <c r="F35" s="42">
        <v>30.0</v>
      </c>
      <c r="G35" s="33">
        <v>100.0</v>
      </c>
      <c r="H35" s="29">
        <f>G35*F35*D35</f>
        <v>30000</v>
      </c>
      <c r="I35" s="30"/>
    </row>
    <row r="36" ht="11.25" customHeight="1">
      <c r="A36" s="43">
        <v>1.8</v>
      </c>
      <c r="B36" s="40"/>
      <c r="C36" s="44" t="s">
        <v>57</v>
      </c>
      <c r="D36" s="42"/>
      <c r="E36" s="42"/>
      <c r="F36" s="42"/>
      <c r="G36" s="33"/>
      <c r="H36" s="31">
        <f>SUM(H37)</f>
        <v>60000</v>
      </c>
      <c r="I36" s="30"/>
    </row>
    <row r="37" ht="11.25" customHeight="1">
      <c r="A37" s="39"/>
      <c r="B37" s="40" t="s">
        <v>58</v>
      </c>
      <c r="C37" s="41" t="s">
        <v>59</v>
      </c>
      <c r="D37" s="42">
        <v>1.0</v>
      </c>
      <c r="E37" s="42" t="s">
        <v>18</v>
      </c>
      <c r="F37" s="42">
        <v>1.0</v>
      </c>
      <c r="G37" s="36">
        <v>50000.0</v>
      </c>
      <c r="H37" s="29">
        <v>60000.0</v>
      </c>
      <c r="I37" s="30"/>
    </row>
    <row r="38" ht="11.25" customHeight="1">
      <c r="A38" s="43">
        <v>1.9</v>
      </c>
      <c r="B38" s="40"/>
      <c r="C38" s="44" t="s">
        <v>60</v>
      </c>
      <c r="D38" s="42"/>
      <c r="E38" s="42"/>
      <c r="F38" s="42"/>
      <c r="G38" s="33"/>
      <c r="H38" s="31">
        <f>SUM(H39)</f>
        <v>12500</v>
      </c>
      <c r="I38" s="30"/>
    </row>
    <row r="39" ht="11.25" customHeight="1">
      <c r="A39" s="39"/>
      <c r="B39" s="40"/>
      <c r="C39" s="41" t="s">
        <v>60</v>
      </c>
      <c r="D39" s="42">
        <v>1.0</v>
      </c>
      <c r="E39" s="42" t="s">
        <v>61</v>
      </c>
      <c r="F39" s="42">
        <v>1.0</v>
      </c>
      <c r="G39" s="33">
        <v>12500.0</v>
      </c>
      <c r="H39" s="29">
        <f>G39*F39*D39</f>
        <v>12500</v>
      </c>
      <c r="I39" s="30"/>
    </row>
    <row r="40" ht="11.25" customHeight="1">
      <c r="A40" s="45">
        <v>1.1</v>
      </c>
      <c r="B40" s="40"/>
      <c r="C40" s="41" t="s">
        <v>62</v>
      </c>
      <c r="D40" s="42"/>
      <c r="E40" s="42"/>
      <c r="F40" s="42"/>
      <c r="G40" s="33"/>
      <c r="H40" s="31">
        <f>SUM(H41)</f>
        <v>5000</v>
      </c>
      <c r="I40" s="30"/>
    </row>
    <row r="41" ht="11.25" customHeight="1">
      <c r="A41" s="39"/>
      <c r="B41" s="40"/>
      <c r="C41" s="41" t="s">
        <v>63</v>
      </c>
      <c r="D41" s="42">
        <v>1.0</v>
      </c>
      <c r="E41" s="42" t="s">
        <v>18</v>
      </c>
      <c r="F41" s="42">
        <v>1.0</v>
      </c>
      <c r="G41" s="33">
        <v>5000.0</v>
      </c>
      <c r="H41" s="29">
        <f>G41*F41*D41</f>
        <v>5000</v>
      </c>
      <c r="I41" s="30"/>
    </row>
    <row r="42" ht="11.25" customHeight="1">
      <c r="A42" s="14">
        <v>2.0</v>
      </c>
      <c r="B42" s="46"/>
      <c r="C42" s="16" t="s">
        <v>64</v>
      </c>
      <c r="D42" s="47"/>
      <c r="E42" s="47"/>
      <c r="F42" s="47"/>
      <c r="G42" s="48"/>
      <c r="H42" s="48"/>
      <c r="I42" s="49">
        <f>H43+H68+H71+H74+H77+H80</f>
        <v>2154420</v>
      </c>
      <c r="K42" s="50"/>
    </row>
    <row r="43" ht="11.25" customHeight="1">
      <c r="A43" s="19" t="s">
        <v>65</v>
      </c>
      <c r="B43" s="25"/>
      <c r="C43" s="21" t="s">
        <v>27</v>
      </c>
      <c r="D43" s="27"/>
      <c r="E43" s="27"/>
      <c r="F43" s="27"/>
      <c r="G43" s="28"/>
      <c r="H43" s="51">
        <f>SUM(H44:H67)</f>
        <v>1492000</v>
      </c>
      <c r="I43" s="52"/>
    </row>
    <row r="44" ht="11.25" customHeight="1">
      <c r="A44" s="19"/>
      <c r="B44" s="25" t="s">
        <v>66</v>
      </c>
      <c r="C44" s="26" t="s">
        <v>67</v>
      </c>
      <c r="D44" s="37">
        <v>0.0</v>
      </c>
      <c r="E44" s="27" t="s">
        <v>68</v>
      </c>
      <c r="F44" s="37">
        <v>8.0</v>
      </c>
      <c r="G44" s="28">
        <v>20000.0</v>
      </c>
      <c r="H44" s="29">
        <f t="shared" ref="H44:H65" si="7">G44*F44*D44</f>
        <v>0</v>
      </c>
      <c r="I44" s="53"/>
    </row>
    <row r="45" ht="11.25" customHeight="1">
      <c r="A45" s="19"/>
      <c r="B45" s="25" t="s">
        <v>69</v>
      </c>
      <c r="C45" s="26" t="s">
        <v>70</v>
      </c>
      <c r="D45" s="27">
        <v>1.0</v>
      </c>
      <c r="E45" s="27" t="s">
        <v>68</v>
      </c>
      <c r="F45" s="37">
        <v>8.0</v>
      </c>
      <c r="G45" s="28">
        <v>6000.0</v>
      </c>
      <c r="H45" s="29">
        <f t="shared" si="7"/>
        <v>48000</v>
      </c>
      <c r="I45" s="53"/>
    </row>
    <row r="46" ht="11.25" customHeight="1">
      <c r="A46" s="19"/>
      <c r="B46" s="25" t="s">
        <v>71</v>
      </c>
      <c r="C46" s="26" t="s">
        <v>72</v>
      </c>
      <c r="D46" s="27">
        <v>1.0</v>
      </c>
      <c r="E46" s="27" t="s">
        <v>68</v>
      </c>
      <c r="F46" s="37">
        <v>8.0</v>
      </c>
      <c r="G46" s="28">
        <v>20000.0</v>
      </c>
      <c r="H46" s="29">
        <f t="shared" si="7"/>
        <v>160000</v>
      </c>
      <c r="I46" s="53"/>
    </row>
    <row r="47" ht="11.25" customHeight="1">
      <c r="A47" s="19"/>
      <c r="B47" s="25" t="s">
        <v>73</v>
      </c>
      <c r="C47" s="26" t="s">
        <v>74</v>
      </c>
      <c r="D47" s="27">
        <v>1.0</v>
      </c>
      <c r="E47" s="27" t="s">
        <v>68</v>
      </c>
      <c r="F47" s="37">
        <v>8.0</v>
      </c>
      <c r="G47" s="28">
        <v>5000.0</v>
      </c>
      <c r="H47" s="29">
        <f t="shared" si="7"/>
        <v>40000</v>
      </c>
      <c r="I47" s="53"/>
    </row>
    <row r="48" ht="11.25" customHeight="1">
      <c r="A48" s="19"/>
      <c r="B48" s="25" t="s">
        <v>75</v>
      </c>
      <c r="C48" s="26" t="s">
        <v>76</v>
      </c>
      <c r="D48" s="27">
        <v>1.0</v>
      </c>
      <c r="E48" s="27" t="s">
        <v>68</v>
      </c>
      <c r="F48" s="37">
        <v>8.0</v>
      </c>
      <c r="G48" s="28">
        <v>8000.0</v>
      </c>
      <c r="H48" s="29">
        <f t="shared" si="7"/>
        <v>64000</v>
      </c>
      <c r="I48" s="53"/>
    </row>
    <row r="49" ht="11.25" customHeight="1">
      <c r="A49" s="19"/>
      <c r="B49" s="25" t="s">
        <v>77</v>
      </c>
      <c r="C49" s="26" t="s">
        <v>78</v>
      </c>
      <c r="D49" s="37">
        <v>3.0</v>
      </c>
      <c r="E49" s="27" t="s">
        <v>68</v>
      </c>
      <c r="F49" s="37">
        <v>8.0</v>
      </c>
      <c r="G49" s="54">
        <v>3000.0</v>
      </c>
      <c r="H49" s="29">
        <f t="shared" si="7"/>
        <v>72000</v>
      </c>
      <c r="I49" s="53"/>
    </row>
    <row r="50" ht="11.25" customHeight="1">
      <c r="A50" s="19"/>
      <c r="B50" s="25" t="s">
        <v>79</v>
      </c>
      <c r="C50" s="26" t="s">
        <v>80</v>
      </c>
      <c r="D50" s="27">
        <v>1.0</v>
      </c>
      <c r="E50" s="27" t="s">
        <v>68</v>
      </c>
      <c r="F50" s="37">
        <v>8.0</v>
      </c>
      <c r="G50" s="28">
        <v>13000.0</v>
      </c>
      <c r="H50" s="29">
        <f t="shared" si="7"/>
        <v>104000</v>
      </c>
      <c r="I50" s="53"/>
    </row>
    <row r="51" ht="11.25" customHeight="1">
      <c r="A51" s="19"/>
      <c r="B51" s="25" t="s">
        <v>81</v>
      </c>
      <c r="C51" s="26" t="s">
        <v>82</v>
      </c>
      <c r="D51" s="27">
        <v>1.0</v>
      </c>
      <c r="E51" s="27" t="s">
        <v>68</v>
      </c>
      <c r="F51" s="37">
        <v>8.0</v>
      </c>
      <c r="G51" s="28">
        <v>5000.0</v>
      </c>
      <c r="H51" s="29">
        <f t="shared" si="7"/>
        <v>40000</v>
      </c>
      <c r="I51" s="53"/>
    </row>
    <row r="52" ht="11.25" customHeight="1">
      <c r="A52" s="19"/>
      <c r="B52" s="25" t="s">
        <v>83</v>
      </c>
      <c r="C52" s="26" t="s">
        <v>84</v>
      </c>
      <c r="D52" s="27">
        <v>1.0</v>
      </c>
      <c r="E52" s="27" t="s">
        <v>68</v>
      </c>
      <c r="F52" s="37">
        <v>8.0</v>
      </c>
      <c r="G52" s="28">
        <v>7000.0</v>
      </c>
      <c r="H52" s="29">
        <f t="shared" si="7"/>
        <v>56000</v>
      </c>
      <c r="I52" s="53"/>
    </row>
    <row r="53" ht="11.25" customHeight="1">
      <c r="A53" s="19"/>
      <c r="B53" s="25" t="s">
        <v>85</v>
      </c>
      <c r="C53" s="26" t="s">
        <v>86</v>
      </c>
      <c r="D53" s="27">
        <v>1.0</v>
      </c>
      <c r="E53" s="27" t="s">
        <v>68</v>
      </c>
      <c r="F53" s="37">
        <v>8.0</v>
      </c>
      <c r="G53" s="28">
        <v>7000.0</v>
      </c>
      <c r="H53" s="29">
        <f t="shared" si="7"/>
        <v>56000</v>
      </c>
      <c r="I53" s="53"/>
    </row>
    <row r="54" ht="11.25" customHeight="1">
      <c r="A54" s="19"/>
      <c r="B54" s="25" t="s">
        <v>87</v>
      </c>
      <c r="C54" s="26" t="s">
        <v>88</v>
      </c>
      <c r="D54" s="27">
        <v>1.0</v>
      </c>
      <c r="E54" s="27" t="s">
        <v>68</v>
      </c>
      <c r="F54" s="37">
        <v>8.0</v>
      </c>
      <c r="G54" s="28">
        <v>8000.0</v>
      </c>
      <c r="H54" s="29">
        <f t="shared" si="7"/>
        <v>64000</v>
      </c>
      <c r="I54" s="53"/>
    </row>
    <row r="55" ht="11.25" customHeight="1">
      <c r="A55" s="19"/>
      <c r="B55" s="25" t="s">
        <v>89</v>
      </c>
      <c r="C55" s="26" t="s">
        <v>90</v>
      </c>
      <c r="D55" s="27">
        <v>1.0</v>
      </c>
      <c r="E55" s="27" t="s">
        <v>68</v>
      </c>
      <c r="F55" s="37">
        <v>8.0</v>
      </c>
      <c r="G55" s="28">
        <v>10000.0</v>
      </c>
      <c r="H55" s="29">
        <f t="shared" si="7"/>
        <v>80000</v>
      </c>
      <c r="I55" s="53"/>
    </row>
    <row r="56" ht="11.25" customHeight="1">
      <c r="A56" s="19"/>
      <c r="B56" s="25" t="s">
        <v>91</v>
      </c>
      <c r="C56" s="26" t="s">
        <v>92</v>
      </c>
      <c r="D56" s="27">
        <v>1.0</v>
      </c>
      <c r="E56" s="27" t="s">
        <v>68</v>
      </c>
      <c r="F56" s="37">
        <v>8.0</v>
      </c>
      <c r="G56" s="28">
        <v>8000.0</v>
      </c>
      <c r="H56" s="29">
        <f t="shared" si="7"/>
        <v>64000</v>
      </c>
      <c r="I56" s="53"/>
    </row>
    <row r="57" ht="11.25" customHeight="1">
      <c r="A57" s="19"/>
      <c r="B57" s="25" t="s">
        <v>93</v>
      </c>
      <c r="C57" s="26" t="s">
        <v>94</v>
      </c>
      <c r="D57" s="27">
        <v>1.0</v>
      </c>
      <c r="E57" s="27" t="s">
        <v>68</v>
      </c>
      <c r="F57" s="37">
        <v>8.0</v>
      </c>
      <c r="G57" s="28">
        <v>6000.0</v>
      </c>
      <c r="H57" s="29">
        <f t="shared" si="7"/>
        <v>48000</v>
      </c>
      <c r="I57" s="53"/>
    </row>
    <row r="58" ht="11.25" customHeight="1">
      <c r="A58" s="19"/>
      <c r="B58" s="25" t="s">
        <v>95</v>
      </c>
      <c r="C58" s="26" t="s">
        <v>96</v>
      </c>
      <c r="D58" s="27">
        <v>1.0</v>
      </c>
      <c r="E58" s="27" t="s">
        <v>68</v>
      </c>
      <c r="F58" s="37">
        <v>8.0</v>
      </c>
      <c r="G58" s="28">
        <v>5000.0</v>
      </c>
      <c r="H58" s="29">
        <f t="shared" si="7"/>
        <v>40000</v>
      </c>
      <c r="I58" s="53"/>
    </row>
    <row r="59" ht="11.25" customHeight="1">
      <c r="A59" s="19"/>
      <c r="B59" s="25" t="s">
        <v>97</v>
      </c>
      <c r="C59" s="26" t="s">
        <v>98</v>
      </c>
      <c r="D59" s="27">
        <v>2.0</v>
      </c>
      <c r="E59" s="27" t="s">
        <v>68</v>
      </c>
      <c r="F59" s="37">
        <v>8.0</v>
      </c>
      <c r="G59" s="28">
        <v>3000.0</v>
      </c>
      <c r="H59" s="29">
        <f t="shared" si="7"/>
        <v>48000</v>
      </c>
      <c r="I59" s="53"/>
    </row>
    <row r="60" ht="11.25" customHeight="1">
      <c r="A60" s="19"/>
      <c r="B60" s="25" t="s">
        <v>99</v>
      </c>
      <c r="C60" s="26" t="s">
        <v>100</v>
      </c>
      <c r="D60" s="27">
        <v>5.0</v>
      </c>
      <c r="E60" s="27" t="s">
        <v>68</v>
      </c>
      <c r="F60" s="37">
        <v>8.0</v>
      </c>
      <c r="G60" s="28">
        <v>1500.0</v>
      </c>
      <c r="H60" s="29">
        <f t="shared" si="7"/>
        <v>60000</v>
      </c>
      <c r="I60" s="53"/>
    </row>
    <row r="61" ht="11.25" customHeight="1">
      <c r="A61" s="19"/>
      <c r="B61" s="25" t="s">
        <v>101</v>
      </c>
      <c r="C61" s="26" t="s">
        <v>102</v>
      </c>
      <c r="D61" s="27">
        <v>3.0</v>
      </c>
      <c r="E61" s="27" t="s">
        <v>68</v>
      </c>
      <c r="F61" s="37">
        <v>8.0</v>
      </c>
      <c r="G61" s="28">
        <v>1000.0</v>
      </c>
      <c r="H61" s="29">
        <f t="shared" si="7"/>
        <v>24000</v>
      </c>
      <c r="I61" s="53"/>
    </row>
    <row r="62" ht="11.25" customHeight="1">
      <c r="A62" s="19"/>
      <c r="B62" s="25" t="s">
        <v>103</v>
      </c>
      <c r="C62" s="26" t="s">
        <v>104</v>
      </c>
      <c r="D62" s="37">
        <v>2.0</v>
      </c>
      <c r="E62" s="27" t="s">
        <v>68</v>
      </c>
      <c r="F62" s="37">
        <v>8.0</v>
      </c>
      <c r="G62" s="28">
        <v>5000.0</v>
      </c>
      <c r="H62" s="29">
        <f t="shared" si="7"/>
        <v>80000</v>
      </c>
      <c r="I62" s="53"/>
    </row>
    <row r="63" ht="11.25" customHeight="1">
      <c r="A63" s="19"/>
      <c r="B63" s="25" t="s">
        <v>105</v>
      </c>
      <c r="C63" s="26" t="s">
        <v>106</v>
      </c>
      <c r="D63" s="37">
        <v>2.0</v>
      </c>
      <c r="E63" s="27" t="s">
        <v>68</v>
      </c>
      <c r="F63" s="37">
        <v>8.0</v>
      </c>
      <c r="G63" s="28">
        <v>5000.0</v>
      </c>
      <c r="H63" s="29">
        <f t="shared" si="7"/>
        <v>80000</v>
      </c>
      <c r="I63" s="55"/>
    </row>
    <row r="64" ht="11.25" customHeight="1">
      <c r="A64" s="19"/>
      <c r="B64" s="25" t="s">
        <v>107</v>
      </c>
      <c r="C64" s="26" t="s">
        <v>108</v>
      </c>
      <c r="D64" s="27">
        <v>7.0</v>
      </c>
      <c r="E64" s="27" t="s">
        <v>68</v>
      </c>
      <c r="F64" s="37">
        <v>8.0</v>
      </c>
      <c r="G64" s="28">
        <v>1000.0</v>
      </c>
      <c r="H64" s="29">
        <f t="shared" si="7"/>
        <v>56000</v>
      </c>
      <c r="I64" s="55"/>
    </row>
    <row r="65" ht="11.25" customHeight="1">
      <c r="A65" s="19"/>
      <c r="B65" s="25" t="s">
        <v>109</v>
      </c>
      <c r="C65" s="26" t="s">
        <v>110</v>
      </c>
      <c r="D65" s="27">
        <v>1.0</v>
      </c>
      <c r="E65" s="27" t="s">
        <v>68</v>
      </c>
      <c r="F65" s="37">
        <v>8.0</v>
      </c>
      <c r="G65" s="28">
        <v>1000.0</v>
      </c>
      <c r="H65" s="29">
        <f t="shared" si="7"/>
        <v>8000</v>
      </c>
      <c r="I65" s="55"/>
    </row>
    <row r="66" ht="11.25" customHeight="1">
      <c r="A66" s="19"/>
      <c r="B66" s="56">
        <v>46754.0</v>
      </c>
      <c r="C66" s="26" t="s">
        <v>111</v>
      </c>
      <c r="D66" s="27">
        <v>1.0</v>
      </c>
      <c r="E66" s="27" t="s">
        <v>68</v>
      </c>
      <c r="F66" s="37">
        <v>8.0</v>
      </c>
      <c r="G66" s="54">
        <v>10000.0</v>
      </c>
      <c r="H66" s="29">
        <f t="shared" ref="H66:H67" si="8">F66*G66</f>
        <v>80000</v>
      </c>
      <c r="I66" s="55"/>
    </row>
    <row r="67" ht="11.25" customHeight="1">
      <c r="A67" s="19"/>
      <c r="B67" s="56">
        <v>10960.0</v>
      </c>
      <c r="C67" s="26" t="s">
        <v>112</v>
      </c>
      <c r="D67" s="27">
        <v>1.0</v>
      </c>
      <c r="E67" s="27" t="s">
        <v>68</v>
      </c>
      <c r="F67" s="37">
        <v>8.0</v>
      </c>
      <c r="G67" s="28">
        <v>15000.0</v>
      </c>
      <c r="H67" s="57">
        <f t="shared" si="8"/>
        <v>120000</v>
      </c>
      <c r="I67" s="55"/>
    </row>
    <row r="68" ht="11.25" customHeight="1">
      <c r="A68" s="19">
        <v>2.2</v>
      </c>
      <c r="B68" s="25"/>
      <c r="C68" s="21" t="s">
        <v>113</v>
      </c>
      <c r="D68" s="27"/>
      <c r="E68" s="27"/>
      <c r="F68" s="27"/>
      <c r="G68" s="28"/>
      <c r="H68" s="51">
        <f>SUM(H69:H70)</f>
        <v>111520</v>
      </c>
      <c r="I68" s="55"/>
    </row>
    <row r="69" ht="11.25" customHeight="1">
      <c r="A69" s="19"/>
      <c r="B69" s="25" t="s">
        <v>114</v>
      </c>
      <c r="C69" s="34" t="s">
        <v>46</v>
      </c>
      <c r="D69" s="37">
        <v>8.0</v>
      </c>
      <c r="E69" s="27" t="s">
        <v>8</v>
      </c>
      <c r="F69" s="27">
        <v>1.0</v>
      </c>
      <c r="G69" s="28">
        <v>6440.0</v>
      </c>
      <c r="H69" s="29">
        <f t="shared" ref="H69:H70" si="9">G69*F69*D69</f>
        <v>51520</v>
      </c>
      <c r="I69" s="53"/>
    </row>
    <row r="70" ht="11.25" customHeight="1">
      <c r="A70" s="19"/>
      <c r="B70" s="25" t="s">
        <v>115</v>
      </c>
      <c r="C70" s="34" t="s">
        <v>116</v>
      </c>
      <c r="D70" s="37">
        <v>50.0</v>
      </c>
      <c r="E70" s="27" t="s">
        <v>8</v>
      </c>
      <c r="F70" s="27">
        <v>1.0</v>
      </c>
      <c r="G70" s="54">
        <v>1200.0</v>
      </c>
      <c r="H70" s="29">
        <f t="shared" si="9"/>
        <v>60000</v>
      </c>
      <c r="I70" s="53"/>
    </row>
    <row r="71" ht="11.25" customHeight="1">
      <c r="A71" s="19">
        <v>2.3</v>
      </c>
      <c r="B71" s="25"/>
      <c r="C71" s="21" t="s">
        <v>117</v>
      </c>
      <c r="D71" s="27"/>
      <c r="E71" s="27"/>
      <c r="F71" s="27"/>
      <c r="G71" s="28"/>
      <c r="H71" s="51">
        <f>SUM(H72:H73)</f>
        <v>68000</v>
      </c>
      <c r="I71" s="55"/>
    </row>
    <row r="72" ht="11.25" customHeight="1">
      <c r="A72" s="19"/>
      <c r="B72" s="25" t="s">
        <v>118</v>
      </c>
      <c r="C72" s="26" t="s">
        <v>119</v>
      </c>
      <c r="D72" s="27">
        <v>2.0</v>
      </c>
      <c r="E72" s="27" t="s">
        <v>52</v>
      </c>
      <c r="F72" s="27">
        <v>30.0</v>
      </c>
      <c r="G72" s="28">
        <v>850.0</v>
      </c>
      <c r="H72" s="29">
        <f t="shared" ref="H72:H73" si="10">G72*F72*D72</f>
        <v>51000</v>
      </c>
      <c r="I72" s="53"/>
    </row>
    <row r="73" ht="11.25" customHeight="1">
      <c r="A73" s="19"/>
      <c r="B73" s="25" t="s">
        <v>120</v>
      </c>
      <c r="C73" s="34" t="s">
        <v>121</v>
      </c>
      <c r="D73" s="27">
        <v>2.0</v>
      </c>
      <c r="E73" s="27" t="s">
        <v>52</v>
      </c>
      <c r="F73" s="27">
        <v>10.0</v>
      </c>
      <c r="G73" s="28">
        <v>850.0</v>
      </c>
      <c r="H73" s="29">
        <f t="shared" si="10"/>
        <v>17000</v>
      </c>
      <c r="I73" s="53"/>
    </row>
    <row r="74" ht="11.25" customHeight="1">
      <c r="A74" s="19">
        <v>2.4</v>
      </c>
      <c r="B74" s="25"/>
      <c r="C74" s="21" t="s">
        <v>49</v>
      </c>
      <c r="D74" s="27"/>
      <c r="E74" s="27"/>
      <c r="F74" s="27"/>
      <c r="G74" s="28"/>
      <c r="H74" s="51">
        <f>SUM(H75:H76)</f>
        <v>144900</v>
      </c>
      <c r="I74" s="55"/>
    </row>
    <row r="75" ht="11.25" customHeight="1">
      <c r="A75" s="19"/>
      <c r="B75" s="25" t="s">
        <v>122</v>
      </c>
      <c r="C75" s="34" t="s">
        <v>123</v>
      </c>
      <c r="D75" s="27">
        <v>20.0</v>
      </c>
      <c r="E75" s="27" t="s">
        <v>52</v>
      </c>
      <c r="F75" s="27">
        <v>10.0</v>
      </c>
      <c r="G75" s="28">
        <v>322.0</v>
      </c>
      <c r="H75" s="29">
        <f t="shared" ref="H75:H76" si="11">G75*F75*D75</f>
        <v>64400</v>
      </c>
      <c r="I75" s="53"/>
    </row>
    <row r="76" ht="11.25" customHeight="1">
      <c r="A76" s="19"/>
      <c r="B76" s="25" t="s">
        <v>124</v>
      </c>
      <c r="C76" s="26" t="s">
        <v>125</v>
      </c>
      <c r="D76" s="37">
        <v>10.0</v>
      </c>
      <c r="E76" s="27" t="s">
        <v>52</v>
      </c>
      <c r="F76" s="37">
        <v>25.0</v>
      </c>
      <c r="G76" s="28">
        <v>322.0</v>
      </c>
      <c r="H76" s="29">
        <f t="shared" si="11"/>
        <v>80500</v>
      </c>
      <c r="I76" s="53"/>
    </row>
    <row r="77" ht="11.25" customHeight="1">
      <c r="A77" s="58">
        <v>2.5</v>
      </c>
      <c r="B77" s="59"/>
      <c r="C77" s="60" t="s">
        <v>55</v>
      </c>
      <c r="D77" s="61"/>
      <c r="E77" s="61"/>
      <c r="F77" s="61"/>
      <c r="G77" s="62"/>
      <c r="H77" s="63">
        <f>SUM(H78:H79)</f>
        <v>48000</v>
      </c>
      <c r="I77" s="55"/>
    </row>
    <row r="78" ht="11.25" customHeight="1">
      <c r="A78" s="58"/>
      <c r="B78" s="59" t="s">
        <v>126</v>
      </c>
      <c r="C78" s="64" t="s">
        <v>127</v>
      </c>
      <c r="D78" s="61">
        <v>15.0</v>
      </c>
      <c r="E78" s="61" t="s">
        <v>52</v>
      </c>
      <c r="F78" s="61">
        <v>12.0</v>
      </c>
      <c r="G78" s="62">
        <v>100.0</v>
      </c>
      <c r="H78" s="65">
        <f t="shared" ref="H78:H79" si="12">G78*F78*D78</f>
        <v>18000</v>
      </c>
      <c r="I78" s="53"/>
    </row>
    <row r="79" ht="11.25" customHeight="1">
      <c r="A79" s="58"/>
      <c r="B79" s="59" t="s">
        <v>128</v>
      </c>
      <c r="C79" s="66" t="s">
        <v>125</v>
      </c>
      <c r="D79" s="61">
        <v>15.0</v>
      </c>
      <c r="E79" s="61" t="s">
        <v>52</v>
      </c>
      <c r="F79" s="61">
        <v>20.0</v>
      </c>
      <c r="G79" s="62">
        <v>100.0</v>
      </c>
      <c r="H79" s="65">
        <f t="shared" si="12"/>
        <v>30000</v>
      </c>
      <c r="I79" s="53"/>
    </row>
    <row r="80" ht="11.25" customHeight="1">
      <c r="A80" s="67">
        <v>44714.0</v>
      </c>
      <c r="B80" s="59"/>
      <c r="C80" s="60" t="s">
        <v>129</v>
      </c>
      <c r="H80" s="68">
        <f>H81</f>
        <v>290000</v>
      </c>
      <c r="I80" s="53"/>
    </row>
    <row r="81" ht="11.25" customHeight="1">
      <c r="A81" s="67"/>
      <c r="B81" s="59"/>
      <c r="C81" s="64" t="s">
        <v>130</v>
      </c>
      <c r="D81" s="61">
        <v>29.0</v>
      </c>
      <c r="E81" s="61" t="s">
        <v>52</v>
      </c>
      <c r="F81" s="69">
        <v>50.0</v>
      </c>
      <c r="G81" s="70">
        <v>200.0</v>
      </c>
      <c r="H81" s="65">
        <f>G81*F81*D81</f>
        <v>290000</v>
      </c>
      <c r="I81" s="53"/>
    </row>
    <row r="82" ht="12.0" customHeight="1">
      <c r="A82" s="71">
        <v>3.0</v>
      </c>
      <c r="B82" s="71"/>
      <c r="C82" s="72" t="s">
        <v>131</v>
      </c>
      <c r="D82" s="73"/>
      <c r="E82" s="73"/>
      <c r="F82" s="73"/>
      <c r="G82" s="74"/>
      <c r="H82" s="75"/>
      <c r="I82" s="76">
        <f>H83+H124+H130+H139+H146+H148+H150+H154+H158+H161+H164</f>
        <v>7618700</v>
      </c>
      <c r="K82" s="77"/>
      <c r="L82" s="50"/>
      <c r="M82" s="50">
        <f>L82-L83</f>
        <v>0</v>
      </c>
    </row>
    <row r="83" ht="11.25" customHeight="1">
      <c r="A83" s="58" t="s">
        <v>132</v>
      </c>
      <c r="B83" s="59"/>
      <c r="C83" s="60" t="s">
        <v>133</v>
      </c>
      <c r="D83" s="61"/>
      <c r="E83" s="61"/>
      <c r="F83" s="61"/>
      <c r="G83" s="62"/>
      <c r="H83" s="78">
        <f>SUM(H84:H123)</f>
        <v>2940000</v>
      </c>
      <c r="I83" s="52"/>
      <c r="K83" s="77"/>
      <c r="L83" s="79"/>
    </row>
    <row r="84" ht="11.25" customHeight="1">
      <c r="A84" s="58"/>
      <c r="B84" s="59" t="s">
        <v>134</v>
      </c>
      <c r="C84" s="66" t="s">
        <v>67</v>
      </c>
      <c r="D84" s="69">
        <v>0.0</v>
      </c>
      <c r="E84" s="61" t="s">
        <v>68</v>
      </c>
      <c r="F84" s="69">
        <v>8.0</v>
      </c>
      <c r="G84" s="62">
        <v>20000.0</v>
      </c>
      <c r="H84" s="80">
        <f t="shared" ref="H84:H121" si="13">SUM(D84*F84*G84)</f>
        <v>0</v>
      </c>
      <c r="I84" s="53"/>
      <c r="L84" s="77"/>
    </row>
    <row r="85" ht="11.25" customHeight="1">
      <c r="A85" s="58"/>
      <c r="B85" s="59" t="s">
        <v>135</v>
      </c>
      <c r="C85" s="66" t="s">
        <v>70</v>
      </c>
      <c r="D85" s="61">
        <v>1.0</v>
      </c>
      <c r="E85" s="61" t="s">
        <v>68</v>
      </c>
      <c r="F85" s="69">
        <v>8.0</v>
      </c>
      <c r="G85" s="62">
        <v>5000.0</v>
      </c>
      <c r="H85" s="80">
        <f t="shared" si="13"/>
        <v>40000</v>
      </c>
      <c r="I85" s="53"/>
    </row>
    <row r="86" ht="11.25" customHeight="1">
      <c r="A86" s="58"/>
      <c r="B86" s="59" t="s">
        <v>136</v>
      </c>
      <c r="C86" s="66" t="s">
        <v>137</v>
      </c>
      <c r="D86" s="61">
        <v>1.0</v>
      </c>
      <c r="E86" s="61" t="s">
        <v>68</v>
      </c>
      <c r="F86" s="69">
        <v>8.0</v>
      </c>
      <c r="G86" s="62">
        <v>4000.0</v>
      </c>
      <c r="H86" s="80">
        <f t="shared" si="13"/>
        <v>32000</v>
      </c>
      <c r="I86" s="53"/>
    </row>
    <row r="87" ht="11.25" customHeight="1">
      <c r="A87" s="58"/>
      <c r="B87" s="59" t="s">
        <v>138</v>
      </c>
      <c r="C87" s="66" t="s">
        <v>139</v>
      </c>
      <c r="D87" s="61">
        <v>1.0</v>
      </c>
      <c r="E87" s="61" t="s">
        <v>68</v>
      </c>
      <c r="F87" s="69">
        <v>8.0</v>
      </c>
      <c r="G87" s="62">
        <v>3000.0</v>
      </c>
      <c r="H87" s="80">
        <f t="shared" si="13"/>
        <v>24000</v>
      </c>
      <c r="I87" s="53"/>
    </row>
    <row r="88" ht="11.25" customHeight="1">
      <c r="A88" s="58"/>
      <c r="B88" s="59" t="s">
        <v>140</v>
      </c>
      <c r="C88" s="66" t="s">
        <v>72</v>
      </c>
      <c r="D88" s="61">
        <v>1.0</v>
      </c>
      <c r="E88" s="61" t="s">
        <v>68</v>
      </c>
      <c r="F88" s="69">
        <v>8.0</v>
      </c>
      <c r="G88" s="62">
        <v>20000.0</v>
      </c>
      <c r="H88" s="80">
        <f t="shared" si="13"/>
        <v>160000</v>
      </c>
      <c r="I88" s="53"/>
    </row>
    <row r="89" ht="11.25" customHeight="1">
      <c r="A89" s="58"/>
      <c r="B89" s="59" t="s">
        <v>141</v>
      </c>
      <c r="C89" s="66" t="s">
        <v>142</v>
      </c>
      <c r="D89" s="61">
        <v>1.0</v>
      </c>
      <c r="E89" s="61" t="s">
        <v>68</v>
      </c>
      <c r="F89" s="69">
        <v>8.0</v>
      </c>
      <c r="G89" s="62">
        <v>3000.0</v>
      </c>
      <c r="H89" s="80">
        <f t="shared" si="13"/>
        <v>24000</v>
      </c>
      <c r="I89" s="53"/>
    </row>
    <row r="90" ht="11.25" customHeight="1">
      <c r="A90" s="58"/>
      <c r="B90" s="59" t="s">
        <v>143</v>
      </c>
      <c r="C90" s="66" t="s">
        <v>76</v>
      </c>
      <c r="D90" s="61">
        <v>1.0</v>
      </c>
      <c r="E90" s="61" t="s">
        <v>68</v>
      </c>
      <c r="F90" s="69">
        <v>8.0</v>
      </c>
      <c r="G90" s="62">
        <v>5000.0</v>
      </c>
      <c r="H90" s="80">
        <f t="shared" si="13"/>
        <v>40000</v>
      </c>
      <c r="I90" s="53"/>
    </row>
    <row r="91" ht="11.25" customHeight="1">
      <c r="A91" s="58"/>
      <c r="B91" s="59" t="s">
        <v>144</v>
      </c>
      <c r="C91" s="66" t="s">
        <v>145</v>
      </c>
      <c r="D91" s="61">
        <v>6.0</v>
      </c>
      <c r="E91" s="61" t="s">
        <v>68</v>
      </c>
      <c r="F91" s="69">
        <v>8.0</v>
      </c>
      <c r="G91" s="62">
        <v>2000.0</v>
      </c>
      <c r="H91" s="80">
        <f t="shared" si="13"/>
        <v>96000</v>
      </c>
      <c r="I91" s="53"/>
    </row>
    <row r="92" ht="11.25" customHeight="1">
      <c r="A92" s="58"/>
      <c r="B92" s="59" t="s">
        <v>146</v>
      </c>
      <c r="C92" s="66" t="s">
        <v>110</v>
      </c>
      <c r="D92" s="61">
        <v>1.0</v>
      </c>
      <c r="E92" s="61" t="s">
        <v>68</v>
      </c>
      <c r="F92" s="69">
        <v>8.0</v>
      </c>
      <c r="G92" s="62">
        <v>1500.0</v>
      </c>
      <c r="H92" s="80">
        <f t="shared" si="13"/>
        <v>12000</v>
      </c>
      <c r="I92" s="53"/>
    </row>
    <row r="93" ht="11.25" customHeight="1">
      <c r="A93" s="58"/>
      <c r="B93" s="59" t="s">
        <v>147</v>
      </c>
      <c r="C93" s="66" t="s">
        <v>148</v>
      </c>
      <c r="D93" s="61">
        <v>1.0</v>
      </c>
      <c r="E93" s="61" t="s">
        <v>68</v>
      </c>
      <c r="F93" s="69">
        <v>8.0</v>
      </c>
      <c r="G93" s="62">
        <v>13000.0</v>
      </c>
      <c r="H93" s="80">
        <f t="shared" si="13"/>
        <v>104000</v>
      </c>
      <c r="I93" s="53"/>
    </row>
    <row r="94" ht="11.25" customHeight="1">
      <c r="A94" s="58"/>
      <c r="B94" s="59" t="s">
        <v>149</v>
      </c>
      <c r="C94" s="66" t="s">
        <v>150</v>
      </c>
      <c r="D94" s="61">
        <v>2.0</v>
      </c>
      <c r="E94" s="61" t="s">
        <v>68</v>
      </c>
      <c r="F94" s="69">
        <v>8.0</v>
      </c>
      <c r="G94" s="62">
        <v>6000.0</v>
      </c>
      <c r="H94" s="80">
        <f t="shared" si="13"/>
        <v>96000</v>
      </c>
      <c r="I94" s="53"/>
    </row>
    <row r="95" ht="11.25" customHeight="1">
      <c r="A95" s="58"/>
      <c r="B95" s="59" t="s">
        <v>151</v>
      </c>
      <c r="C95" s="66" t="s">
        <v>152</v>
      </c>
      <c r="D95" s="61">
        <v>2.0</v>
      </c>
      <c r="E95" s="61" t="s">
        <v>68</v>
      </c>
      <c r="F95" s="69">
        <v>8.0</v>
      </c>
      <c r="G95" s="62">
        <v>2000.0</v>
      </c>
      <c r="H95" s="80">
        <f t="shared" si="13"/>
        <v>32000</v>
      </c>
      <c r="I95" s="53"/>
    </row>
    <row r="96" ht="11.25" customHeight="1">
      <c r="A96" s="58"/>
      <c r="B96" s="59" t="s">
        <v>153</v>
      </c>
      <c r="C96" s="66" t="s">
        <v>154</v>
      </c>
      <c r="D96" s="61">
        <v>2.0</v>
      </c>
      <c r="E96" s="61" t="s">
        <v>68</v>
      </c>
      <c r="F96" s="69">
        <v>8.0</v>
      </c>
      <c r="G96" s="62">
        <v>1500.0</v>
      </c>
      <c r="H96" s="80">
        <f t="shared" si="13"/>
        <v>24000</v>
      </c>
      <c r="I96" s="53"/>
    </row>
    <row r="97" ht="11.25" customHeight="1">
      <c r="A97" s="58"/>
      <c r="B97" s="59" t="s">
        <v>155</v>
      </c>
      <c r="C97" s="66" t="s">
        <v>156</v>
      </c>
      <c r="D97" s="61">
        <v>2.0</v>
      </c>
      <c r="E97" s="61" t="s">
        <v>68</v>
      </c>
      <c r="F97" s="61">
        <v>12.0</v>
      </c>
      <c r="G97" s="62">
        <v>1000.0</v>
      </c>
      <c r="H97" s="80">
        <f t="shared" si="13"/>
        <v>24000</v>
      </c>
      <c r="I97" s="53"/>
    </row>
    <row r="98" ht="11.25" customHeight="1">
      <c r="A98" s="58"/>
      <c r="B98" s="59" t="s">
        <v>157</v>
      </c>
      <c r="C98" s="66" t="s">
        <v>84</v>
      </c>
      <c r="D98" s="61">
        <v>1.0</v>
      </c>
      <c r="E98" s="61" t="s">
        <v>68</v>
      </c>
      <c r="F98" s="61">
        <v>12.0</v>
      </c>
      <c r="G98" s="62">
        <v>4000.0</v>
      </c>
      <c r="H98" s="80">
        <f t="shared" si="13"/>
        <v>48000</v>
      </c>
      <c r="I98" s="53"/>
    </row>
    <row r="99" ht="11.25" customHeight="1">
      <c r="A99" s="58"/>
      <c r="B99" s="59" t="s">
        <v>158</v>
      </c>
      <c r="C99" s="66" t="s">
        <v>159</v>
      </c>
      <c r="D99" s="61">
        <v>3.0</v>
      </c>
      <c r="E99" s="61" t="s">
        <v>68</v>
      </c>
      <c r="F99" s="61">
        <v>12.0</v>
      </c>
      <c r="G99" s="62">
        <v>3000.0</v>
      </c>
      <c r="H99" s="80">
        <f t="shared" si="13"/>
        <v>108000</v>
      </c>
      <c r="I99" s="53"/>
    </row>
    <row r="100" ht="11.25" customHeight="1">
      <c r="A100" s="58"/>
      <c r="B100" s="59" t="s">
        <v>160</v>
      </c>
      <c r="C100" s="66" t="s">
        <v>161</v>
      </c>
      <c r="D100" s="61">
        <v>3.0</v>
      </c>
      <c r="E100" s="61" t="s">
        <v>68</v>
      </c>
      <c r="F100" s="61">
        <v>12.0</v>
      </c>
      <c r="G100" s="62">
        <v>1500.0</v>
      </c>
      <c r="H100" s="80">
        <f t="shared" si="13"/>
        <v>54000</v>
      </c>
      <c r="I100" s="53"/>
    </row>
    <row r="101" ht="11.25" customHeight="1">
      <c r="A101" s="58"/>
      <c r="B101" s="59" t="s">
        <v>162</v>
      </c>
      <c r="C101" s="66" t="s">
        <v>86</v>
      </c>
      <c r="D101" s="61">
        <v>1.0</v>
      </c>
      <c r="E101" s="61" t="s">
        <v>68</v>
      </c>
      <c r="F101" s="61">
        <v>12.0</v>
      </c>
      <c r="G101" s="62">
        <v>4000.0</v>
      </c>
      <c r="H101" s="80">
        <f t="shared" si="13"/>
        <v>48000</v>
      </c>
      <c r="I101" s="53"/>
    </row>
    <row r="102" ht="11.25" customHeight="1">
      <c r="A102" s="58"/>
      <c r="B102" s="59" t="s">
        <v>163</v>
      </c>
      <c r="C102" s="66" t="s">
        <v>164</v>
      </c>
      <c r="D102" s="61">
        <v>3.0</v>
      </c>
      <c r="E102" s="61" t="s">
        <v>68</v>
      </c>
      <c r="F102" s="61">
        <v>12.0</v>
      </c>
      <c r="G102" s="62">
        <v>3000.0</v>
      </c>
      <c r="H102" s="80">
        <f t="shared" si="13"/>
        <v>108000</v>
      </c>
      <c r="I102" s="53"/>
    </row>
    <row r="103" ht="11.25" customHeight="1">
      <c r="A103" s="58"/>
      <c r="B103" s="59" t="s">
        <v>165</v>
      </c>
      <c r="C103" s="66" t="s">
        <v>166</v>
      </c>
      <c r="D103" s="61">
        <v>3.0</v>
      </c>
      <c r="E103" s="61" t="s">
        <v>68</v>
      </c>
      <c r="F103" s="61">
        <v>12.0</v>
      </c>
      <c r="G103" s="62">
        <v>1500.0</v>
      </c>
      <c r="H103" s="80">
        <f t="shared" si="13"/>
        <v>54000</v>
      </c>
      <c r="I103" s="53"/>
    </row>
    <row r="104" ht="11.25" customHeight="1">
      <c r="A104" s="58"/>
      <c r="B104" s="59" t="s">
        <v>167</v>
      </c>
      <c r="C104" s="66" t="s">
        <v>168</v>
      </c>
      <c r="D104" s="61">
        <v>1.0</v>
      </c>
      <c r="E104" s="61" t="s">
        <v>68</v>
      </c>
      <c r="F104" s="61">
        <v>12.0</v>
      </c>
      <c r="G104" s="62">
        <v>5000.0</v>
      </c>
      <c r="H104" s="80">
        <f t="shared" si="13"/>
        <v>60000</v>
      </c>
      <c r="I104" s="53"/>
    </row>
    <row r="105" ht="11.25" customHeight="1">
      <c r="A105" s="58"/>
      <c r="B105" s="59" t="s">
        <v>169</v>
      </c>
      <c r="C105" s="66" t="s">
        <v>170</v>
      </c>
      <c r="D105" s="61">
        <v>2.0</v>
      </c>
      <c r="E105" s="61" t="s">
        <v>68</v>
      </c>
      <c r="F105" s="61">
        <v>12.0</v>
      </c>
      <c r="G105" s="62">
        <v>2500.0</v>
      </c>
      <c r="H105" s="80">
        <f t="shared" si="13"/>
        <v>60000</v>
      </c>
      <c r="I105" s="53"/>
    </row>
    <row r="106" ht="11.25" customHeight="1">
      <c r="A106" s="58"/>
      <c r="B106" s="59" t="s">
        <v>171</v>
      </c>
      <c r="C106" s="66" t="s">
        <v>90</v>
      </c>
      <c r="D106" s="61">
        <v>1.0</v>
      </c>
      <c r="E106" s="61" t="s">
        <v>68</v>
      </c>
      <c r="F106" s="61">
        <v>12.0</v>
      </c>
      <c r="G106" s="62">
        <v>6000.0</v>
      </c>
      <c r="H106" s="80">
        <f t="shared" si="13"/>
        <v>72000</v>
      </c>
      <c r="I106" s="53"/>
    </row>
    <row r="107" ht="11.25" customHeight="1">
      <c r="A107" s="58"/>
      <c r="B107" s="59" t="s">
        <v>172</v>
      </c>
      <c r="C107" s="66" t="s">
        <v>173</v>
      </c>
      <c r="D107" s="61">
        <v>1.0</v>
      </c>
      <c r="E107" s="61" t="s">
        <v>68</v>
      </c>
      <c r="F107" s="61">
        <v>12.0</v>
      </c>
      <c r="G107" s="62">
        <v>2000.0</v>
      </c>
      <c r="H107" s="80">
        <f t="shared" si="13"/>
        <v>24000</v>
      </c>
      <c r="I107" s="53"/>
    </row>
    <row r="108" ht="11.25" customHeight="1">
      <c r="A108" s="58"/>
      <c r="B108" s="59" t="s">
        <v>174</v>
      </c>
      <c r="C108" s="66" t="s">
        <v>92</v>
      </c>
      <c r="D108" s="61">
        <v>1.0</v>
      </c>
      <c r="E108" s="61" t="s">
        <v>68</v>
      </c>
      <c r="F108" s="61">
        <v>12.0</v>
      </c>
      <c r="G108" s="62">
        <v>8000.0</v>
      </c>
      <c r="H108" s="80">
        <f t="shared" si="13"/>
        <v>96000</v>
      </c>
      <c r="I108" s="53"/>
    </row>
    <row r="109" ht="11.25" customHeight="1">
      <c r="A109" s="58"/>
      <c r="B109" s="59" t="s">
        <v>175</v>
      </c>
      <c r="C109" s="66" t="s">
        <v>176</v>
      </c>
      <c r="D109" s="61">
        <v>1.0</v>
      </c>
      <c r="E109" s="61" t="s">
        <v>68</v>
      </c>
      <c r="F109" s="61">
        <v>12.0</v>
      </c>
      <c r="G109" s="62">
        <v>4000.0</v>
      </c>
      <c r="H109" s="80">
        <f t="shared" si="13"/>
        <v>48000</v>
      </c>
      <c r="I109" s="53"/>
    </row>
    <row r="110" ht="11.25" customHeight="1">
      <c r="A110" s="58"/>
      <c r="B110" s="59" t="s">
        <v>177</v>
      </c>
      <c r="C110" s="66" t="s">
        <v>178</v>
      </c>
      <c r="D110" s="61">
        <v>1.0</v>
      </c>
      <c r="E110" s="61" t="s">
        <v>68</v>
      </c>
      <c r="F110" s="61">
        <v>12.0</v>
      </c>
      <c r="G110" s="62">
        <v>8000.0</v>
      </c>
      <c r="H110" s="80">
        <f t="shared" si="13"/>
        <v>96000</v>
      </c>
      <c r="I110" s="53"/>
    </row>
    <row r="111" ht="11.25" customHeight="1">
      <c r="A111" s="58"/>
      <c r="B111" s="59" t="s">
        <v>179</v>
      </c>
      <c r="C111" s="66" t="s">
        <v>180</v>
      </c>
      <c r="D111" s="61">
        <v>1.0</v>
      </c>
      <c r="E111" s="61" t="s">
        <v>68</v>
      </c>
      <c r="F111" s="61">
        <v>12.0</v>
      </c>
      <c r="G111" s="62">
        <v>6000.0</v>
      </c>
      <c r="H111" s="80">
        <f t="shared" si="13"/>
        <v>72000</v>
      </c>
      <c r="I111" s="53"/>
    </row>
    <row r="112" ht="11.25" customHeight="1">
      <c r="A112" s="58"/>
      <c r="B112" s="59" t="s">
        <v>181</v>
      </c>
      <c r="C112" s="66" t="s">
        <v>182</v>
      </c>
      <c r="D112" s="61">
        <v>2.0</v>
      </c>
      <c r="E112" s="61" t="s">
        <v>68</v>
      </c>
      <c r="F112" s="61">
        <v>12.0</v>
      </c>
      <c r="G112" s="62">
        <v>4000.0</v>
      </c>
      <c r="H112" s="80">
        <f t="shared" si="13"/>
        <v>96000</v>
      </c>
      <c r="I112" s="53"/>
    </row>
    <row r="113" ht="11.25" customHeight="1">
      <c r="A113" s="58"/>
      <c r="B113" s="59" t="s">
        <v>183</v>
      </c>
      <c r="C113" s="66" t="s">
        <v>96</v>
      </c>
      <c r="D113" s="61">
        <v>1.0</v>
      </c>
      <c r="E113" s="61" t="s">
        <v>68</v>
      </c>
      <c r="F113" s="61">
        <v>12.0</v>
      </c>
      <c r="G113" s="62">
        <v>7000.0</v>
      </c>
      <c r="H113" s="80">
        <f t="shared" si="13"/>
        <v>84000</v>
      </c>
      <c r="I113" s="53"/>
    </row>
    <row r="114" ht="11.25" customHeight="1">
      <c r="A114" s="58"/>
      <c r="B114" s="59" t="s">
        <v>184</v>
      </c>
      <c r="C114" s="66" t="s">
        <v>185</v>
      </c>
      <c r="D114" s="61">
        <v>2.0</v>
      </c>
      <c r="E114" s="61" t="s">
        <v>68</v>
      </c>
      <c r="F114" s="61">
        <v>12.0</v>
      </c>
      <c r="G114" s="62">
        <v>2000.0</v>
      </c>
      <c r="H114" s="80">
        <f t="shared" si="13"/>
        <v>48000</v>
      </c>
      <c r="I114" s="53"/>
    </row>
    <row r="115" ht="11.25" customHeight="1">
      <c r="A115" s="58"/>
      <c r="B115" s="59" t="s">
        <v>186</v>
      </c>
      <c r="C115" s="66" t="s">
        <v>100</v>
      </c>
      <c r="D115" s="61">
        <v>3.0</v>
      </c>
      <c r="E115" s="61" t="s">
        <v>68</v>
      </c>
      <c r="F115" s="61">
        <v>12.0</v>
      </c>
      <c r="G115" s="62">
        <v>1500.0</v>
      </c>
      <c r="H115" s="80">
        <f t="shared" si="13"/>
        <v>54000</v>
      </c>
      <c r="I115" s="53"/>
    </row>
    <row r="116" ht="11.25" customHeight="1">
      <c r="A116" s="58"/>
      <c r="B116" s="59" t="s">
        <v>187</v>
      </c>
      <c r="C116" s="66" t="s">
        <v>188</v>
      </c>
      <c r="D116" s="61">
        <v>3.0</v>
      </c>
      <c r="E116" s="61" t="s">
        <v>68</v>
      </c>
      <c r="F116" s="61">
        <v>12.0</v>
      </c>
      <c r="G116" s="62">
        <v>1500.0</v>
      </c>
      <c r="H116" s="80">
        <f t="shared" si="13"/>
        <v>54000</v>
      </c>
      <c r="I116" s="53"/>
    </row>
    <row r="117" ht="11.25" customHeight="1">
      <c r="A117" s="58"/>
      <c r="B117" s="59" t="s">
        <v>189</v>
      </c>
      <c r="C117" s="66" t="s">
        <v>104</v>
      </c>
      <c r="D117" s="61">
        <v>3.0</v>
      </c>
      <c r="E117" s="61" t="s">
        <v>68</v>
      </c>
      <c r="F117" s="61">
        <v>12.0</v>
      </c>
      <c r="G117" s="62">
        <v>3000.0</v>
      </c>
      <c r="H117" s="80">
        <f t="shared" si="13"/>
        <v>108000</v>
      </c>
      <c r="I117" s="53"/>
    </row>
    <row r="118" ht="11.25" customHeight="1">
      <c r="A118" s="58"/>
      <c r="B118" s="59" t="s">
        <v>190</v>
      </c>
      <c r="C118" s="66" t="s">
        <v>106</v>
      </c>
      <c r="D118" s="61">
        <v>3.0</v>
      </c>
      <c r="E118" s="61" t="s">
        <v>68</v>
      </c>
      <c r="F118" s="61">
        <v>12.0</v>
      </c>
      <c r="G118" s="62">
        <v>3000.0</v>
      </c>
      <c r="H118" s="80">
        <f t="shared" si="13"/>
        <v>108000</v>
      </c>
      <c r="I118" s="53"/>
    </row>
    <row r="119" ht="11.25" customHeight="1">
      <c r="A119" s="58"/>
      <c r="B119" s="59" t="s">
        <v>191</v>
      </c>
      <c r="C119" s="66" t="s">
        <v>192</v>
      </c>
      <c r="D119" s="61">
        <v>10.0</v>
      </c>
      <c r="E119" s="61" t="s">
        <v>68</v>
      </c>
      <c r="F119" s="61">
        <v>12.0</v>
      </c>
      <c r="G119" s="62">
        <v>1200.0</v>
      </c>
      <c r="H119" s="80">
        <f t="shared" si="13"/>
        <v>144000</v>
      </c>
      <c r="I119" s="53"/>
    </row>
    <row r="120" ht="11.25" customHeight="1">
      <c r="A120" s="58"/>
      <c r="B120" s="59" t="s">
        <v>193</v>
      </c>
      <c r="C120" s="66" t="s">
        <v>108</v>
      </c>
      <c r="D120" s="61">
        <v>10.0</v>
      </c>
      <c r="E120" s="61" t="s">
        <v>68</v>
      </c>
      <c r="F120" s="61">
        <v>12.0</v>
      </c>
      <c r="G120" s="62">
        <v>1200.0</v>
      </c>
      <c r="H120" s="80">
        <f t="shared" si="13"/>
        <v>144000</v>
      </c>
      <c r="I120" s="53"/>
    </row>
    <row r="121" ht="11.25" customHeight="1">
      <c r="A121" s="58"/>
      <c r="B121" s="59" t="s">
        <v>194</v>
      </c>
      <c r="C121" s="66" t="s">
        <v>110</v>
      </c>
      <c r="D121" s="61">
        <v>1.0</v>
      </c>
      <c r="E121" s="61" t="s">
        <v>68</v>
      </c>
      <c r="F121" s="61">
        <v>12.0</v>
      </c>
      <c r="G121" s="62">
        <v>2000.0</v>
      </c>
      <c r="H121" s="80">
        <f t="shared" si="13"/>
        <v>24000</v>
      </c>
      <c r="I121" s="53"/>
    </row>
    <row r="122" ht="11.25" customHeight="1">
      <c r="A122" s="58"/>
      <c r="B122" s="81">
        <v>15709.0</v>
      </c>
      <c r="C122" s="66" t="s">
        <v>111</v>
      </c>
      <c r="D122" s="27">
        <v>1.0</v>
      </c>
      <c r="E122" s="27" t="s">
        <v>68</v>
      </c>
      <c r="F122" s="27">
        <v>12.0</v>
      </c>
      <c r="G122" s="62">
        <v>20000.0</v>
      </c>
      <c r="H122" s="65">
        <f t="shared" ref="H122:H123" si="14">F122*G122</f>
        <v>240000</v>
      </c>
      <c r="I122" s="55"/>
    </row>
    <row r="123" ht="11.25" customHeight="1">
      <c r="A123" s="58"/>
      <c r="B123" s="81">
        <v>16440.0</v>
      </c>
      <c r="C123" s="66" t="s">
        <v>112</v>
      </c>
      <c r="D123" s="27">
        <v>1.0</v>
      </c>
      <c r="E123" s="27" t="s">
        <v>68</v>
      </c>
      <c r="F123" s="27">
        <v>12.0</v>
      </c>
      <c r="G123" s="62">
        <v>15000.0</v>
      </c>
      <c r="H123" s="80">
        <f t="shared" si="14"/>
        <v>180000</v>
      </c>
      <c r="I123" s="55"/>
    </row>
    <row r="124" ht="11.25" customHeight="1">
      <c r="A124" s="58" t="s">
        <v>195</v>
      </c>
      <c r="B124" s="59"/>
      <c r="C124" s="60" t="s">
        <v>196</v>
      </c>
      <c r="D124" s="61"/>
      <c r="E124" s="61"/>
      <c r="F124" s="61"/>
      <c r="G124" s="62"/>
      <c r="H124" s="63">
        <f>SUM(H125:H129)</f>
        <v>1420000</v>
      </c>
      <c r="I124" s="55"/>
    </row>
    <row r="125" ht="11.25" customHeight="1">
      <c r="A125" s="58"/>
      <c r="B125" s="59" t="s">
        <v>197</v>
      </c>
      <c r="C125" s="64" t="s">
        <v>198</v>
      </c>
      <c r="D125" s="61">
        <v>1.0</v>
      </c>
      <c r="E125" s="61" t="s">
        <v>199</v>
      </c>
      <c r="F125" s="61">
        <v>1.0</v>
      </c>
      <c r="G125" s="62">
        <v>200000.0</v>
      </c>
      <c r="H125" s="80">
        <f t="shared" ref="H125:H129" si="15">SUM(D125*F125*G125)</f>
        <v>200000</v>
      </c>
      <c r="I125" s="53"/>
    </row>
    <row r="126" ht="11.25" customHeight="1">
      <c r="A126" s="58"/>
      <c r="B126" s="59" t="s">
        <v>200</v>
      </c>
      <c r="C126" s="64" t="s">
        <v>201</v>
      </c>
      <c r="D126" s="61">
        <v>1.0</v>
      </c>
      <c r="E126" s="61" t="s">
        <v>199</v>
      </c>
      <c r="F126" s="61">
        <v>1.0</v>
      </c>
      <c r="G126" s="62">
        <v>120000.0</v>
      </c>
      <c r="H126" s="80">
        <f t="shared" si="15"/>
        <v>120000</v>
      </c>
      <c r="I126" s="53"/>
    </row>
    <row r="127" ht="11.25" customHeight="1">
      <c r="A127" s="58"/>
      <c r="B127" s="59" t="s">
        <v>202</v>
      </c>
      <c r="C127" s="66" t="s">
        <v>203</v>
      </c>
      <c r="D127" s="69">
        <v>10.0</v>
      </c>
      <c r="E127" s="61" t="s">
        <v>199</v>
      </c>
      <c r="F127" s="61">
        <v>1.0</v>
      </c>
      <c r="G127" s="62">
        <v>50000.0</v>
      </c>
      <c r="H127" s="80">
        <f t="shared" si="15"/>
        <v>500000</v>
      </c>
      <c r="I127" s="53"/>
    </row>
    <row r="128" ht="11.25" customHeight="1">
      <c r="A128" s="58"/>
      <c r="B128" s="59" t="s">
        <v>204</v>
      </c>
      <c r="C128" s="66" t="s">
        <v>205</v>
      </c>
      <c r="D128" s="69">
        <v>20.0</v>
      </c>
      <c r="E128" s="61" t="s">
        <v>199</v>
      </c>
      <c r="F128" s="61">
        <v>1.0</v>
      </c>
      <c r="G128" s="62">
        <v>12000.0</v>
      </c>
      <c r="H128" s="80">
        <f t="shared" si="15"/>
        <v>240000</v>
      </c>
      <c r="I128" s="53"/>
    </row>
    <row r="129" ht="11.25" customHeight="1">
      <c r="A129" s="58"/>
      <c r="B129" s="59" t="s">
        <v>206</v>
      </c>
      <c r="C129" s="66" t="s">
        <v>207</v>
      </c>
      <c r="D129" s="69">
        <v>1200.0</v>
      </c>
      <c r="E129" s="61" t="s">
        <v>199</v>
      </c>
      <c r="F129" s="61">
        <v>1.0</v>
      </c>
      <c r="G129" s="62">
        <v>300.0</v>
      </c>
      <c r="H129" s="80">
        <f t="shared" si="15"/>
        <v>360000</v>
      </c>
      <c r="I129" s="53"/>
    </row>
    <row r="130" ht="11.25" customHeight="1">
      <c r="A130" s="58" t="s">
        <v>208</v>
      </c>
      <c r="B130" s="59"/>
      <c r="C130" s="60" t="s">
        <v>209</v>
      </c>
      <c r="D130" s="61"/>
      <c r="E130" s="61"/>
      <c r="F130" s="61"/>
      <c r="G130" s="62"/>
      <c r="H130" s="63">
        <f>SUM(H131:H138)</f>
        <v>623700</v>
      </c>
      <c r="I130" s="55"/>
    </row>
    <row r="131" ht="11.25" customHeight="1">
      <c r="A131" s="58"/>
      <c r="B131" s="59" t="s">
        <v>210</v>
      </c>
      <c r="C131" s="66" t="s">
        <v>211</v>
      </c>
      <c r="D131" s="61">
        <v>1.0</v>
      </c>
      <c r="E131" s="61" t="s">
        <v>68</v>
      </c>
      <c r="F131" s="61">
        <v>12.0</v>
      </c>
      <c r="G131" s="62">
        <v>15000.0</v>
      </c>
      <c r="H131" s="80">
        <f t="shared" ref="H131:H138" si="16">SUM(D131*F131*G131)</f>
        <v>180000</v>
      </c>
      <c r="I131" s="53"/>
    </row>
    <row r="132" ht="11.25" customHeight="1">
      <c r="A132" s="58"/>
      <c r="B132" s="59" t="s">
        <v>212</v>
      </c>
      <c r="C132" s="66" t="s">
        <v>213</v>
      </c>
      <c r="D132" s="61">
        <v>1.0</v>
      </c>
      <c r="E132" s="61" t="s">
        <v>68</v>
      </c>
      <c r="F132" s="61">
        <v>12.0</v>
      </c>
      <c r="G132" s="62">
        <v>15000.0</v>
      </c>
      <c r="H132" s="80">
        <f t="shared" si="16"/>
        <v>180000</v>
      </c>
      <c r="I132" s="53"/>
    </row>
    <row r="133" ht="11.25" customHeight="1">
      <c r="A133" s="58"/>
      <c r="B133" s="59" t="s">
        <v>214</v>
      </c>
      <c r="C133" s="66" t="s">
        <v>215</v>
      </c>
      <c r="D133" s="61">
        <v>1.0</v>
      </c>
      <c r="E133" s="61" t="s">
        <v>68</v>
      </c>
      <c r="F133" s="61">
        <v>6.0</v>
      </c>
      <c r="G133" s="62">
        <v>8000.0</v>
      </c>
      <c r="H133" s="80">
        <f t="shared" si="16"/>
        <v>48000</v>
      </c>
      <c r="I133" s="53"/>
    </row>
    <row r="134" ht="11.25" customHeight="1">
      <c r="A134" s="58"/>
      <c r="B134" s="59" t="s">
        <v>216</v>
      </c>
      <c r="C134" s="66" t="s">
        <v>217</v>
      </c>
      <c r="D134" s="61">
        <v>1.0</v>
      </c>
      <c r="E134" s="61" t="s">
        <v>68</v>
      </c>
      <c r="F134" s="61">
        <v>12.0</v>
      </c>
      <c r="G134" s="62">
        <v>5000.0</v>
      </c>
      <c r="H134" s="80">
        <f t="shared" si="16"/>
        <v>60000</v>
      </c>
      <c r="I134" s="53"/>
    </row>
    <row r="135" ht="11.25" customHeight="1">
      <c r="A135" s="58"/>
      <c r="B135" s="59" t="s">
        <v>218</v>
      </c>
      <c r="C135" s="66" t="s">
        <v>219</v>
      </c>
      <c r="D135" s="61">
        <v>30.0</v>
      </c>
      <c r="E135" s="61" t="s">
        <v>8</v>
      </c>
      <c r="F135" s="61">
        <v>1.0</v>
      </c>
      <c r="G135" s="62">
        <v>1440.0</v>
      </c>
      <c r="H135" s="80">
        <f t="shared" si="16"/>
        <v>43200</v>
      </c>
      <c r="I135" s="53"/>
    </row>
    <row r="136" ht="11.25" customHeight="1">
      <c r="A136" s="58"/>
      <c r="B136" s="59" t="s">
        <v>220</v>
      </c>
      <c r="C136" s="66" t="s">
        <v>221</v>
      </c>
      <c r="D136" s="61">
        <v>1.0</v>
      </c>
      <c r="E136" s="61" t="s">
        <v>199</v>
      </c>
      <c r="F136" s="61">
        <v>1.0</v>
      </c>
      <c r="G136" s="62">
        <v>30000.0</v>
      </c>
      <c r="H136" s="80">
        <f t="shared" si="16"/>
        <v>30000</v>
      </c>
      <c r="I136" s="53"/>
    </row>
    <row r="137" ht="11.25" customHeight="1">
      <c r="A137" s="58"/>
      <c r="B137" s="59" t="s">
        <v>222</v>
      </c>
      <c r="C137" s="66" t="s">
        <v>223</v>
      </c>
      <c r="D137" s="61">
        <v>45.0</v>
      </c>
      <c r="E137" s="61" t="s">
        <v>8</v>
      </c>
      <c r="F137" s="61">
        <v>1.0</v>
      </c>
      <c r="G137" s="62">
        <v>500.0</v>
      </c>
      <c r="H137" s="80">
        <f t="shared" si="16"/>
        <v>22500</v>
      </c>
      <c r="I137" s="53"/>
    </row>
    <row r="138" ht="11.25" customHeight="1">
      <c r="A138" s="58"/>
      <c r="B138" s="59" t="s">
        <v>224</v>
      </c>
      <c r="C138" s="66" t="s">
        <v>225</v>
      </c>
      <c r="D138" s="61">
        <v>1.0</v>
      </c>
      <c r="E138" s="61" t="s">
        <v>52</v>
      </c>
      <c r="F138" s="69">
        <v>30.0</v>
      </c>
      <c r="G138" s="62">
        <v>2000.0</v>
      </c>
      <c r="H138" s="80">
        <f t="shared" si="16"/>
        <v>60000</v>
      </c>
      <c r="I138" s="53"/>
    </row>
    <row r="139" ht="11.25" customHeight="1">
      <c r="A139" s="58">
        <v>3.4</v>
      </c>
      <c r="B139" s="59"/>
      <c r="C139" s="60" t="s">
        <v>226</v>
      </c>
      <c r="D139" s="61"/>
      <c r="E139" s="61"/>
      <c r="F139" s="61"/>
      <c r="G139" s="62"/>
      <c r="H139" s="63">
        <f>SUM(H140:H145)</f>
        <v>440000</v>
      </c>
      <c r="I139" s="53"/>
    </row>
    <row r="140" ht="11.25" customHeight="1">
      <c r="A140" s="58"/>
      <c r="B140" s="59" t="s">
        <v>227</v>
      </c>
      <c r="C140" s="66" t="s">
        <v>228</v>
      </c>
      <c r="D140" s="61">
        <v>1.0</v>
      </c>
      <c r="E140" s="61" t="s">
        <v>52</v>
      </c>
      <c r="F140" s="61">
        <v>40.0</v>
      </c>
      <c r="G140" s="62">
        <v>3000.0</v>
      </c>
      <c r="H140" s="80">
        <f t="shared" ref="H140:H145" si="17">SUM(D140*F140*G140)</f>
        <v>120000</v>
      </c>
      <c r="I140" s="53"/>
    </row>
    <row r="141" ht="11.25" customHeight="1">
      <c r="A141" s="58"/>
      <c r="B141" s="59" t="s">
        <v>229</v>
      </c>
      <c r="C141" s="66" t="s">
        <v>230</v>
      </c>
      <c r="D141" s="61">
        <v>1.0</v>
      </c>
      <c r="E141" s="61" t="s">
        <v>199</v>
      </c>
      <c r="F141" s="61">
        <v>1.0</v>
      </c>
      <c r="G141" s="70">
        <v>120000.0</v>
      </c>
      <c r="H141" s="80">
        <f t="shared" si="17"/>
        <v>120000</v>
      </c>
      <c r="I141" s="53"/>
    </row>
    <row r="142" ht="11.25" customHeight="1">
      <c r="A142" s="58"/>
      <c r="B142" s="59" t="s">
        <v>231</v>
      </c>
      <c r="C142" s="66" t="s">
        <v>232</v>
      </c>
      <c r="D142" s="61">
        <v>1.0</v>
      </c>
      <c r="E142" s="61" t="s">
        <v>199</v>
      </c>
      <c r="F142" s="61">
        <v>1.0</v>
      </c>
      <c r="G142" s="70">
        <v>50000.0</v>
      </c>
      <c r="H142" s="80">
        <f t="shared" si="17"/>
        <v>50000</v>
      </c>
      <c r="I142" s="53"/>
    </row>
    <row r="143" ht="11.25" customHeight="1">
      <c r="A143" s="58"/>
      <c r="B143" s="59" t="s">
        <v>233</v>
      </c>
      <c r="C143" s="66" t="s">
        <v>234</v>
      </c>
      <c r="D143" s="61">
        <v>1.0</v>
      </c>
      <c r="E143" s="61" t="s">
        <v>199</v>
      </c>
      <c r="F143" s="61">
        <v>1.0</v>
      </c>
      <c r="G143" s="70">
        <v>50000.0</v>
      </c>
      <c r="H143" s="80">
        <f t="shared" si="17"/>
        <v>50000</v>
      </c>
      <c r="I143" s="53"/>
    </row>
    <row r="144" ht="11.25" customHeight="1">
      <c r="A144" s="58"/>
      <c r="B144" s="59" t="s">
        <v>235</v>
      </c>
      <c r="C144" s="66" t="s">
        <v>236</v>
      </c>
      <c r="D144" s="61">
        <v>1.0</v>
      </c>
      <c r="E144" s="61" t="s">
        <v>199</v>
      </c>
      <c r="F144" s="61">
        <v>1.0</v>
      </c>
      <c r="G144" s="70">
        <v>50000.0</v>
      </c>
      <c r="H144" s="80">
        <f t="shared" si="17"/>
        <v>50000</v>
      </c>
      <c r="I144" s="53"/>
    </row>
    <row r="145" ht="11.25" customHeight="1">
      <c r="A145" s="58"/>
      <c r="B145" s="59" t="s">
        <v>237</v>
      </c>
      <c r="C145" s="66" t="s">
        <v>238</v>
      </c>
      <c r="D145" s="61">
        <v>1.0</v>
      </c>
      <c r="E145" s="61" t="s">
        <v>199</v>
      </c>
      <c r="F145" s="61">
        <v>1.0</v>
      </c>
      <c r="G145" s="70">
        <v>50000.0</v>
      </c>
      <c r="H145" s="80">
        <f t="shared" si="17"/>
        <v>50000</v>
      </c>
      <c r="I145" s="53"/>
    </row>
    <row r="146" ht="11.25" customHeight="1">
      <c r="A146" s="58">
        <v>3.5</v>
      </c>
      <c r="B146" s="59"/>
      <c r="C146" s="60" t="s">
        <v>239</v>
      </c>
      <c r="D146" s="61"/>
      <c r="E146" s="61"/>
      <c r="F146" s="61"/>
      <c r="G146" s="62"/>
      <c r="H146" s="63">
        <f>SUM(H147)</f>
        <v>40000</v>
      </c>
      <c r="I146" s="55"/>
    </row>
    <row r="147" ht="11.25" customHeight="1">
      <c r="A147" s="58"/>
      <c r="B147" s="59" t="s">
        <v>240</v>
      </c>
      <c r="C147" s="66" t="s">
        <v>241</v>
      </c>
      <c r="D147" s="61">
        <v>1.0</v>
      </c>
      <c r="E147" s="61" t="s">
        <v>199</v>
      </c>
      <c r="F147" s="61">
        <v>1.0</v>
      </c>
      <c r="G147" s="70">
        <v>40000.0</v>
      </c>
      <c r="H147" s="80">
        <f>SUM(D147*F147*G147)</f>
        <v>40000</v>
      </c>
      <c r="I147" s="55"/>
    </row>
    <row r="148" ht="11.25" customHeight="1">
      <c r="A148" s="58">
        <v>3.6</v>
      </c>
      <c r="B148" s="59"/>
      <c r="C148" s="60" t="s">
        <v>242</v>
      </c>
      <c r="D148" s="61"/>
      <c r="E148" s="61"/>
      <c r="F148" s="61"/>
      <c r="G148" s="62"/>
      <c r="H148" s="63">
        <f>SUM(H149)</f>
        <v>200000</v>
      </c>
      <c r="I148" s="55"/>
    </row>
    <row r="149" ht="11.25" customHeight="1">
      <c r="A149" s="58"/>
      <c r="B149" s="59" t="s">
        <v>243</v>
      </c>
      <c r="C149" s="66" t="s">
        <v>244</v>
      </c>
      <c r="D149" s="61">
        <v>1.0</v>
      </c>
      <c r="E149" s="61" t="s">
        <v>199</v>
      </c>
      <c r="F149" s="61">
        <v>1.0</v>
      </c>
      <c r="G149" s="70">
        <v>200000.0</v>
      </c>
      <c r="H149" s="80">
        <f>G149</f>
        <v>200000</v>
      </c>
      <c r="I149" s="55"/>
    </row>
    <row r="150" ht="11.25" customHeight="1">
      <c r="A150" s="58">
        <v>3.7</v>
      </c>
      <c r="B150" s="59"/>
      <c r="C150" s="60" t="s">
        <v>113</v>
      </c>
      <c r="D150" s="61"/>
      <c r="E150" s="61"/>
      <c r="F150" s="61"/>
      <c r="G150" s="62"/>
      <c r="H150" s="63">
        <f>SUM(H151:H153)</f>
        <v>340000</v>
      </c>
      <c r="I150" s="55"/>
    </row>
    <row r="151" ht="11.25" customHeight="1">
      <c r="A151" s="58"/>
      <c r="B151" s="59" t="s">
        <v>245</v>
      </c>
      <c r="C151" s="64" t="s">
        <v>46</v>
      </c>
      <c r="D151" s="69">
        <v>10.0</v>
      </c>
      <c r="E151" s="61" t="s">
        <v>8</v>
      </c>
      <c r="F151" s="61">
        <v>1.0</v>
      </c>
      <c r="G151" s="70">
        <v>10000.0</v>
      </c>
      <c r="H151" s="80">
        <f t="shared" ref="H151:H153" si="18">SUM(D151*F151*G151)</f>
        <v>100000</v>
      </c>
      <c r="I151" s="53"/>
    </row>
    <row r="152" ht="11.25" customHeight="1">
      <c r="A152" s="58"/>
      <c r="B152" s="59" t="s">
        <v>246</v>
      </c>
      <c r="C152" s="64" t="s">
        <v>48</v>
      </c>
      <c r="D152" s="61">
        <v>40.0</v>
      </c>
      <c r="E152" s="61" t="s">
        <v>8</v>
      </c>
      <c r="F152" s="61">
        <v>1.0</v>
      </c>
      <c r="G152" s="62">
        <v>1000.0</v>
      </c>
      <c r="H152" s="80">
        <f t="shared" si="18"/>
        <v>40000</v>
      </c>
      <c r="I152" s="53"/>
    </row>
    <row r="153" ht="11.25" customHeight="1">
      <c r="A153" s="58"/>
      <c r="B153" s="59" t="s">
        <v>247</v>
      </c>
      <c r="C153" s="66" t="s">
        <v>248</v>
      </c>
      <c r="D153" s="61">
        <v>1.0</v>
      </c>
      <c r="E153" s="61" t="s">
        <v>199</v>
      </c>
      <c r="F153" s="61">
        <v>1.0</v>
      </c>
      <c r="G153" s="62">
        <v>200000.0</v>
      </c>
      <c r="H153" s="80">
        <f t="shared" si="18"/>
        <v>200000</v>
      </c>
      <c r="I153" s="53"/>
    </row>
    <row r="154" ht="11.25" customHeight="1">
      <c r="A154" s="58">
        <v>3.8</v>
      </c>
      <c r="B154" s="59"/>
      <c r="C154" s="60" t="s">
        <v>117</v>
      </c>
      <c r="D154" s="61"/>
      <c r="E154" s="61"/>
      <c r="F154" s="61"/>
      <c r="G154" s="62"/>
      <c r="H154" s="63">
        <f>SUM(H155:H157)</f>
        <v>840000</v>
      </c>
      <c r="I154" s="55"/>
    </row>
    <row r="155" ht="11.25" customHeight="1">
      <c r="A155" s="58"/>
      <c r="B155" s="59" t="s">
        <v>249</v>
      </c>
      <c r="C155" s="64" t="s">
        <v>250</v>
      </c>
      <c r="D155" s="61">
        <v>12.0</v>
      </c>
      <c r="E155" s="61" t="s">
        <v>52</v>
      </c>
      <c r="F155" s="61">
        <v>50.0</v>
      </c>
      <c r="G155" s="62">
        <v>850.0</v>
      </c>
      <c r="H155" s="80">
        <f t="shared" ref="H155:H157" si="19">SUM(D155*F155*G155)</f>
        <v>510000</v>
      </c>
      <c r="I155" s="53"/>
    </row>
    <row r="156" ht="11.25" customHeight="1">
      <c r="A156" s="58"/>
      <c r="B156" s="59" t="s">
        <v>251</v>
      </c>
      <c r="C156" s="66" t="s">
        <v>252</v>
      </c>
      <c r="D156" s="61">
        <v>5.0</v>
      </c>
      <c r="E156" s="61" t="s">
        <v>52</v>
      </c>
      <c r="F156" s="61">
        <v>30.0</v>
      </c>
      <c r="G156" s="62">
        <v>2000.0</v>
      </c>
      <c r="H156" s="80">
        <f t="shared" si="19"/>
        <v>300000</v>
      </c>
      <c r="I156" s="53"/>
    </row>
    <row r="157" ht="11.25" customHeight="1">
      <c r="A157" s="58"/>
      <c r="B157" s="59" t="s">
        <v>253</v>
      </c>
      <c r="C157" s="66" t="s">
        <v>254</v>
      </c>
      <c r="D157" s="61">
        <v>1.0</v>
      </c>
      <c r="E157" s="61" t="s">
        <v>199</v>
      </c>
      <c r="F157" s="61">
        <v>1.0</v>
      </c>
      <c r="G157" s="62">
        <v>30000.0</v>
      </c>
      <c r="H157" s="80">
        <f t="shared" si="19"/>
        <v>30000</v>
      </c>
      <c r="I157" s="53"/>
    </row>
    <row r="158" ht="11.25" customHeight="1">
      <c r="A158" s="58">
        <v>3.9</v>
      </c>
      <c r="B158" s="59"/>
      <c r="C158" s="60" t="s">
        <v>49</v>
      </c>
      <c r="D158" s="61"/>
      <c r="E158" s="61"/>
      <c r="F158" s="61"/>
      <c r="G158" s="62"/>
      <c r="H158" s="63">
        <f>SUM(H159:H160)</f>
        <v>360000</v>
      </c>
      <c r="I158" s="55"/>
    </row>
    <row r="159" ht="11.25" customHeight="1">
      <c r="A159" s="58"/>
      <c r="B159" s="59" t="s">
        <v>255</v>
      </c>
      <c r="C159" s="66" t="s">
        <v>125</v>
      </c>
      <c r="D159" s="61">
        <v>15.0</v>
      </c>
      <c r="E159" s="61" t="s">
        <v>52</v>
      </c>
      <c r="F159" s="61">
        <v>30.0</v>
      </c>
      <c r="G159" s="62">
        <v>600.0</v>
      </c>
      <c r="H159" s="80">
        <f t="shared" ref="H159:H160" si="20">SUM(D159*F159*G159)</f>
        <v>270000</v>
      </c>
      <c r="I159" s="53"/>
    </row>
    <row r="160" ht="11.25" customHeight="1">
      <c r="A160" s="58"/>
      <c r="B160" s="59" t="s">
        <v>256</v>
      </c>
      <c r="C160" s="66" t="s">
        <v>257</v>
      </c>
      <c r="D160" s="61">
        <v>15.0</v>
      </c>
      <c r="E160" s="61" t="s">
        <v>52</v>
      </c>
      <c r="F160" s="61">
        <v>10.0</v>
      </c>
      <c r="G160" s="62">
        <v>600.0</v>
      </c>
      <c r="H160" s="80">
        <f t="shared" si="20"/>
        <v>90000</v>
      </c>
      <c r="I160" s="53"/>
    </row>
    <row r="161" ht="11.25" customHeight="1">
      <c r="A161" s="82">
        <v>3.1</v>
      </c>
      <c r="B161" s="59"/>
      <c r="C161" s="60" t="s">
        <v>55</v>
      </c>
      <c r="D161" s="61"/>
      <c r="E161" s="61"/>
      <c r="F161" s="61"/>
      <c r="G161" s="62"/>
      <c r="H161" s="63">
        <f>SUM(H162:H163)</f>
        <v>165000</v>
      </c>
      <c r="I161" s="55"/>
    </row>
    <row r="162" ht="11.25" customHeight="1">
      <c r="A162" s="58"/>
      <c r="B162" s="59" t="s">
        <v>258</v>
      </c>
      <c r="C162" s="66" t="s">
        <v>259</v>
      </c>
      <c r="D162" s="69">
        <v>20.0</v>
      </c>
      <c r="E162" s="61" t="s">
        <v>52</v>
      </c>
      <c r="F162" s="61">
        <v>30.0</v>
      </c>
      <c r="G162" s="62">
        <v>150.0</v>
      </c>
      <c r="H162" s="80">
        <f t="shared" ref="H162:H163" si="21">SUM(D162*F162*G162)</f>
        <v>90000</v>
      </c>
      <c r="I162" s="53"/>
    </row>
    <row r="163" ht="11.25" customHeight="1">
      <c r="A163" s="83"/>
      <c r="B163" s="59" t="s">
        <v>260</v>
      </c>
      <c r="C163" s="84" t="s">
        <v>261</v>
      </c>
      <c r="D163" s="85">
        <v>50.0</v>
      </c>
      <c r="E163" s="61" t="s">
        <v>52</v>
      </c>
      <c r="F163" s="85">
        <v>10.0</v>
      </c>
      <c r="G163" s="86">
        <v>150.0</v>
      </c>
      <c r="H163" s="80">
        <f t="shared" si="21"/>
        <v>75000</v>
      </c>
      <c r="I163" s="53"/>
    </row>
    <row r="164" ht="11.25" customHeight="1">
      <c r="A164" s="87">
        <v>44868.0</v>
      </c>
      <c r="B164" s="59"/>
      <c r="C164" s="60" t="s">
        <v>129</v>
      </c>
      <c r="H164" s="68">
        <f>H165</f>
        <v>250000</v>
      </c>
      <c r="I164" s="88"/>
    </row>
    <row r="165" ht="11.25" customHeight="1">
      <c r="A165" s="83"/>
      <c r="B165" s="89" t="s">
        <v>262</v>
      </c>
      <c r="C165" s="64" t="s">
        <v>130</v>
      </c>
      <c r="D165" s="61">
        <v>50.0</v>
      </c>
      <c r="E165" s="61" t="s">
        <v>52</v>
      </c>
      <c r="F165" s="69">
        <v>50.0</v>
      </c>
      <c r="G165" s="70">
        <v>100.0</v>
      </c>
      <c r="H165" s="80">
        <f>D165*F165*G165</f>
        <v>250000</v>
      </c>
      <c r="I165" s="88"/>
    </row>
    <row r="166" ht="12.0" customHeight="1">
      <c r="A166" s="90">
        <v>4.0</v>
      </c>
      <c r="B166" s="71"/>
      <c r="C166" s="72" t="s">
        <v>263</v>
      </c>
      <c r="D166" s="91"/>
      <c r="E166" s="91"/>
      <c r="F166" s="91"/>
      <c r="G166" s="92"/>
      <c r="H166" s="92"/>
      <c r="I166" s="49">
        <f>H167+H177+H185+H193+H195+H199+H201+H203</f>
        <v>1727000</v>
      </c>
    </row>
    <row r="167" ht="11.25" customHeight="1">
      <c r="A167" s="58" t="s">
        <v>264</v>
      </c>
      <c r="B167" s="59"/>
      <c r="C167" s="66" t="s">
        <v>27</v>
      </c>
      <c r="D167" s="61"/>
      <c r="E167" s="61"/>
      <c r="F167" s="61"/>
      <c r="G167" s="62"/>
      <c r="H167" s="63">
        <f>SUM(H168:H176)</f>
        <v>732000</v>
      </c>
      <c r="I167" s="52"/>
    </row>
    <row r="168" ht="11.25" customHeight="1">
      <c r="A168" s="58"/>
      <c r="B168" s="59" t="s">
        <v>265</v>
      </c>
      <c r="C168" s="66" t="s">
        <v>67</v>
      </c>
      <c r="D168" s="69">
        <v>0.0</v>
      </c>
      <c r="E168" s="61" t="s">
        <v>68</v>
      </c>
      <c r="F168" s="69">
        <v>15.0</v>
      </c>
      <c r="G168" s="62">
        <v>20000.0</v>
      </c>
      <c r="H168" s="80">
        <f t="shared" ref="H168:H176" si="22">SUM(D168*F168*G168)</f>
        <v>0</v>
      </c>
      <c r="I168" s="53"/>
    </row>
    <row r="169" ht="11.25" customHeight="1">
      <c r="A169" s="58"/>
      <c r="B169" s="59" t="s">
        <v>266</v>
      </c>
      <c r="C169" s="66" t="s">
        <v>72</v>
      </c>
      <c r="D169" s="61">
        <v>1.0</v>
      </c>
      <c r="E169" s="61" t="s">
        <v>68</v>
      </c>
      <c r="F169" s="69">
        <v>15.0</v>
      </c>
      <c r="G169" s="62">
        <v>20000.0</v>
      </c>
      <c r="H169" s="80">
        <f t="shared" si="22"/>
        <v>300000</v>
      </c>
      <c r="I169" s="53"/>
    </row>
    <row r="170" ht="11.25" customHeight="1">
      <c r="A170" s="58"/>
      <c r="B170" s="59" t="s">
        <v>267</v>
      </c>
      <c r="C170" s="66" t="s">
        <v>268</v>
      </c>
      <c r="D170" s="61">
        <v>1.0</v>
      </c>
      <c r="E170" s="61" t="s">
        <v>68</v>
      </c>
      <c r="F170" s="61">
        <v>14.0</v>
      </c>
      <c r="G170" s="62">
        <v>10000.0</v>
      </c>
      <c r="H170" s="80">
        <f t="shared" si="22"/>
        <v>140000</v>
      </c>
      <c r="I170" s="53"/>
    </row>
    <row r="171" ht="11.25" customHeight="1">
      <c r="A171" s="58"/>
      <c r="B171" s="59" t="s">
        <v>269</v>
      </c>
      <c r="C171" s="66" t="s">
        <v>270</v>
      </c>
      <c r="D171" s="61">
        <v>1.0</v>
      </c>
      <c r="E171" s="61" t="s">
        <v>68</v>
      </c>
      <c r="F171" s="61">
        <v>14.0</v>
      </c>
      <c r="G171" s="62">
        <v>3500.0</v>
      </c>
      <c r="H171" s="80">
        <f t="shared" si="22"/>
        <v>49000</v>
      </c>
      <c r="I171" s="53"/>
    </row>
    <row r="172" ht="11.25" customHeight="1">
      <c r="A172" s="58"/>
      <c r="B172" s="59" t="s">
        <v>271</v>
      </c>
      <c r="C172" s="66" t="s">
        <v>272</v>
      </c>
      <c r="D172" s="61">
        <v>1.0</v>
      </c>
      <c r="E172" s="61" t="s">
        <v>68</v>
      </c>
      <c r="F172" s="61">
        <v>6.0</v>
      </c>
      <c r="G172" s="62">
        <v>5000.0</v>
      </c>
      <c r="H172" s="80">
        <f t="shared" si="22"/>
        <v>30000</v>
      </c>
      <c r="I172" s="53"/>
    </row>
    <row r="173" ht="11.25" customHeight="1">
      <c r="A173" s="58"/>
      <c r="B173" s="59" t="s">
        <v>273</v>
      </c>
      <c r="C173" s="66" t="s">
        <v>148</v>
      </c>
      <c r="D173" s="61">
        <v>1.0</v>
      </c>
      <c r="E173" s="61" t="s">
        <v>68</v>
      </c>
      <c r="F173" s="61">
        <v>2.0</v>
      </c>
      <c r="G173" s="62">
        <v>13000.0</v>
      </c>
      <c r="H173" s="80">
        <f t="shared" si="22"/>
        <v>26000</v>
      </c>
      <c r="I173" s="53"/>
    </row>
    <row r="174" ht="11.25" customHeight="1">
      <c r="A174" s="58"/>
      <c r="B174" s="59" t="s">
        <v>274</v>
      </c>
      <c r="C174" s="66" t="s">
        <v>275</v>
      </c>
      <c r="D174" s="61">
        <v>1.0</v>
      </c>
      <c r="E174" s="61" t="s">
        <v>68</v>
      </c>
      <c r="F174" s="61">
        <v>6.0</v>
      </c>
      <c r="G174" s="62">
        <v>7000.0</v>
      </c>
      <c r="H174" s="80">
        <f t="shared" si="22"/>
        <v>42000</v>
      </c>
      <c r="I174" s="53"/>
    </row>
    <row r="175" ht="11.25" customHeight="1">
      <c r="A175" s="58"/>
      <c r="B175" s="59" t="s">
        <v>276</v>
      </c>
      <c r="C175" s="66" t="s">
        <v>277</v>
      </c>
      <c r="D175" s="61">
        <v>1.0</v>
      </c>
      <c r="E175" s="61" t="s">
        <v>68</v>
      </c>
      <c r="F175" s="69">
        <v>15.0</v>
      </c>
      <c r="G175" s="62">
        <v>7000.0</v>
      </c>
      <c r="H175" s="80">
        <f t="shared" si="22"/>
        <v>105000</v>
      </c>
      <c r="I175" s="53"/>
    </row>
    <row r="176" ht="11.25" customHeight="1">
      <c r="A176" s="58"/>
      <c r="B176" s="59" t="s">
        <v>278</v>
      </c>
      <c r="C176" s="66" t="s">
        <v>110</v>
      </c>
      <c r="D176" s="61">
        <v>1.0</v>
      </c>
      <c r="E176" s="61" t="s">
        <v>68</v>
      </c>
      <c r="F176" s="61">
        <v>20.0</v>
      </c>
      <c r="G176" s="62">
        <v>2000.0</v>
      </c>
      <c r="H176" s="80">
        <f t="shared" si="22"/>
        <v>40000</v>
      </c>
      <c r="I176" s="53"/>
    </row>
    <row r="177" ht="11.25" customHeight="1">
      <c r="A177" s="58" t="s">
        <v>279</v>
      </c>
      <c r="B177" s="59"/>
      <c r="C177" s="60" t="s">
        <v>280</v>
      </c>
      <c r="D177" s="61"/>
      <c r="E177" s="61"/>
      <c r="F177" s="61"/>
      <c r="G177" s="62"/>
      <c r="H177" s="63">
        <f>SUM(H178:H184)</f>
        <v>359400</v>
      </c>
      <c r="I177" s="55"/>
    </row>
    <row r="178" ht="11.25" customHeight="1">
      <c r="A178" s="58"/>
      <c r="B178" s="59" t="s">
        <v>281</v>
      </c>
      <c r="C178" s="93" t="s">
        <v>282</v>
      </c>
      <c r="D178" s="61">
        <v>100.0</v>
      </c>
      <c r="E178" s="61" t="s">
        <v>283</v>
      </c>
      <c r="F178" s="61">
        <v>1.0</v>
      </c>
      <c r="G178" s="62">
        <v>250.0</v>
      </c>
      <c r="H178" s="80">
        <f t="shared" ref="H178:H184" si="23">SUM(D178*F178*G178)</f>
        <v>25000</v>
      </c>
      <c r="I178" s="53"/>
    </row>
    <row r="179" ht="11.25" customHeight="1">
      <c r="A179" s="58"/>
      <c r="B179" s="59" t="s">
        <v>284</v>
      </c>
      <c r="C179" s="93" t="s">
        <v>285</v>
      </c>
      <c r="D179" s="61">
        <v>100.0</v>
      </c>
      <c r="E179" s="61" t="s">
        <v>286</v>
      </c>
      <c r="F179" s="61">
        <v>1.0</v>
      </c>
      <c r="G179" s="62">
        <v>250.0</v>
      </c>
      <c r="H179" s="80">
        <f t="shared" si="23"/>
        <v>25000</v>
      </c>
      <c r="I179" s="53"/>
    </row>
    <row r="180" ht="11.25" customHeight="1">
      <c r="A180" s="58"/>
      <c r="B180" s="59" t="s">
        <v>287</v>
      </c>
      <c r="C180" s="93" t="s">
        <v>288</v>
      </c>
      <c r="D180" s="61">
        <v>2.0</v>
      </c>
      <c r="E180" s="61" t="s">
        <v>8</v>
      </c>
      <c r="F180" s="61">
        <v>1.0</v>
      </c>
      <c r="G180" s="62">
        <v>2500.0</v>
      </c>
      <c r="H180" s="80">
        <f t="shared" si="23"/>
        <v>5000</v>
      </c>
      <c r="I180" s="53"/>
    </row>
    <row r="181" ht="11.25" customHeight="1">
      <c r="A181" s="58"/>
      <c r="B181" s="59" t="s">
        <v>289</v>
      </c>
      <c r="C181" s="93" t="s">
        <v>290</v>
      </c>
      <c r="D181" s="61">
        <v>1.0</v>
      </c>
      <c r="E181" s="61" t="s">
        <v>286</v>
      </c>
      <c r="F181" s="69">
        <v>100.0</v>
      </c>
      <c r="G181" s="62">
        <v>1500.0</v>
      </c>
      <c r="H181" s="80">
        <f t="shared" si="23"/>
        <v>150000</v>
      </c>
      <c r="I181" s="53"/>
    </row>
    <row r="182" ht="11.25" customHeight="1">
      <c r="A182" s="58"/>
      <c r="B182" s="59" t="s">
        <v>291</v>
      </c>
      <c r="C182" s="93" t="s">
        <v>292</v>
      </c>
      <c r="D182" s="61">
        <v>1.0</v>
      </c>
      <c r="E182" s="61" t="s">
        <v>286</v>
      </c>
      <c r="F182" s="69">
        <v>25.0</v>
      </c>
      <c r="G182" s="62">
        <v>5000.0</v>
      </c>
      <c r="H182" s="80">
        <f t="shared" si="23"/>
        <v>125000</v>
      </c>
      <c r="I182" s="53"/>
    </row>
    <row r="183" ht="11.25" customHeight="1">
      <c r="A183" s="58"/>
      <c r="B183" s="59" t="s">
        <v>293</v>
      </c>
      <c r="C183" s="93" t="s">
        <v>294</v>
      </c>
      <c r="D183" s="61">
        <v>1.0</v>
      </c>
      <c r="E183" s="61" t="s">
        <v>68</v>
      </c>
      <c r="F183" s="61">
        <v>18.0</v>
      </c>
      <c r="G183" s="62">
        <v>800.0</v>
      </c>
      <c r="H183" s="80">
        <f t="shared" si="23"/>
        <v>14400</v>
      </c>
      <c r="I183" s="53"/>
    </row>
    <row r="184" ht="11.25" customHeight="1">
      <c r="A184" s="58"/>
      <c r="B184" s="59" t="s">
        <v>295</v>
      </c>
      <c r="C184" s="93" t="s">
        <v>296</v>
      </c>
      <c r="D184" s="61">
        <v>15.0</v>
      </c>
      <c r="E184" s="61" t="s">
        <v>297</v>
      </c>
      <c r="F184" s="61">
        <v>1.0</v>
      </c>
      <c r="G184" s="62">
        <v>1000.0</v>
      </c>
      <c r="H184" s="80">
        <f t="shared" si="23"/>
        <v>15000</v>
      </c>
      <c r="I184" s="53"/>
    </row>
    <row r="185" ht="11.25" customHeight="1">
      <c r="A185" s="59">
        <v>4.3</v>
      </c>
      <c r="B185" s="61"/>
      <c r="C185" s="60" t="s">
        <v>298</v>
      </c>
      <c r="D185" s="61"/>
      <c r="E185" s="61"/>
      <c r="F185" s="61"/>
      <c r="G185" s="94"/>
      <c r="H185" s="95">
        <f>SUM(H186:H192)</f>
        <v>299000</v>
      </c>
      <c r="I185" s="55"/>
    </row>
    <row r="186" ht="11.25" customHeight="1">
      <c r="A186" s="66"/>
      <c r="B186" s="61" t="s">
        <v>299</v>
      </c>
      <c r="C186" s="66" t="s">
        <v>300</v>
      </c>
      <c r="D186" s="61">
        <v>1.0</v>
      </c>
      <c r="E186" s="61" t="s">
        <v>18</v>
      </c>
      <c r="F186" s="61">
        <v>1.0</v>
      </c>
      <c r="G186" s="96">
        <v>100000.0</v>
      </c>
      <c r="H186" s="80">
        <f t="shared" ref="H186:H191" si="24">SUM(D186*F186*G186)</f>
        <v>100000</v>
      </c>
      <c r="I186" s="53"/>
    </row>
    <row r="187" ht="11.25" customHeight="1">
      <c r="A187" s="66"/>
      <c r="B187" s="61" t="s">
        <v>301</v>
      </c>
      <c r="C187" s="66" t="s">
        <v>302</v>
      </c>
      <c r="D187" s="61">
        <v>1.0</v>
      </c>
      <c r="E187" s="61" t="s">
        <v>68</v>
      </c>
      <c r="F187" s="61">
        <v>2.0</v>
      </c>
      <c r="G187" s="94">
        <v>20000.0</v>
      </c>
      <c r="H187" s="80">
        <f t="shared" si="24"/>
        <v>40000</v>
      </c>
      <c r="I187" s="53"/>
    </row>
    <row r="188" ht="11.25" customHeight="1">
      <c r="A188" s="66"/>
      <c r="B188" s="61" t="s">
        <v>303</v>
      </c>
      <c r="C188" s="66" t="s">
        <v>304</v>
      </c>
      <c r="D188" s="69">
        <v>10.0</v>
      </c>
      <c r="E188" s="61" t="s">
        <v>286</v>
      </c>
      <c r="F188" s="69">
        <v>15.0</v>
      </c>
      <c r="G188" s="94">
        <v>400.0</v>
      </c>
      <c r="H188" s="80">
        <f t="shared" si="24"/>
        <v>60000</v>
      </c>
      <c r="I188" s="53"/>
    </row>
    <row r="189" ht="11.25" customHeight="1">
      <c r="A189" s="66"/>
      <c r="B189" s="61" t="s">
        <v>305</v>
      </c>
      <c r="C189" s="66" t="s">
        <v>306</v>
      </c>
      <c r="D189" s="61">
        <v>1.0</v>
      </c>
      <c r="E189" s="61" t="s">
        <v>68</v>
      </c>
      <c r="F189" s="61">
        <v>3.0</v>
      </c>
      <c r="G189" s="94">
        <v>8000.0</v>
      </c>
      <c r="H189" s="80">
        <f t="shared" si="24"/>
        <v>24000</v>
      </c>
      <c r="I189" s="53"/>
    </row>
    <row r="190" ht="11.25" customHeight="1">
      <c r="A190" s="66"/>
      <c r="B190" s="61" t="s">
        <v>307</v>
      </c>
      <c r="C190" s="66" t="s">
        <v>308</v>
      </c>
      <c r="D190" s="61">
        <v>1.0</v>
      </c>
      <c r="E190" s="61" t="s">
        <v>286</v>
      </c>
      <c r="F190" s="69">
        <v>30.0</v>
      </c>
      <c r="G190" s="94">
        <v>1500.0</v>
      </c>
      <c r="H190" s="80">
        <f t="shared" si="24"/>
        <v>45000</v>
      </c>
      <c r="I190" s="53"/>
    </row>
    <row r="191" ht="11.25" customHeight="1">
      <c r="A191" s="66"/>
      <c r="B191" s="61" t="s">
        <v>309</v>
      </c>
      <c r="C191" s="66" t="s">
        <v>310</v>
      </c>
      <c r="D191" s="61">
        <v>1.0</v>
      </c>
      <c r="E191" s="61" t="s">
        <v>286</v>
      </c>
      <c r="F191" s="61">
        <v>15.0</v>
      </c>
      <c r="G191" s="94">
        <v>400.0</v>
      </c>
      <c r="H191" s="80">
        <f t="shared" si="24"/>
        <v>6000</v>
      </c>
      <c r="I191" s="53"/>
    </row>
    <row r="192" ht="11.25" customHeight="1">
      <c r="A192" s="66"/>
      <c r="B192" s="61" t="s">
        <v>311</v>
      </c>
      <c r="C192" s="66" t="s">
        <v>312</v>
      </c>
      <c r="D192" s="61">
        <v>1.0</v>
      </c>
      <c r="E192" s="61" t="s">
        <v>68</v>
      </c>
      <c r="F192" s="61">
        <v>6.0</v>
      </c>
      <c r="G192" s="94">
        <v>4000.0</v>
      </c>
      <c r="H192" s="80">
        <v>24000.0</v>
      </c>
      <c r="I192" s="53"/>
    </row>
    <row r="193" ht="11.25" customHeight="1">
      <c r="A193" s="66"/>
      <c r="B193" s="61"/>
      <c r="C193" s="60" t="s">
        <v>313</v>
      </c>
      <c r="D193" s="61"/>
      <c r="E193" s="61"/>
      <c r="F193" s="61"/>
      <c r="G193" s="94"/>
      <c r="H193" s="95">
        <f>SUM(H194)</f>
        <v>50000</v>
      </c>
      <c r="I193" s="53"/>
    </row>
    <row r="194" ht="11.25" customHeight="1">
      <c r="A194" s="66"/>
      <c r="B194" s="61" t="s">
        <v>314</v>
      </c>
      <c r="C194" s="66" t="s">
        <v>313</v>
      </c>
      <c r="D194" s="61">
        <v>1.0</v>
      </c>
      <c r="E194" s="61" t="s">
        <v>18</v>
      </c>
      <c r="F194" s="61">
        <v>1.0</v>
      </c>
      <c r="G194" s="94">
        <v>50000.0</v>
      </c>
      <c r="H194" s="80">
        <f>SUM(D194*F194*G194)</f>
        <v>50000</v>
      </c>
      <c r="I194" s="53"/>
    </row>
    <row r="195" ht="11.25" customHeight="1">
      <c r="A195" s="58">
        <v>4.5</v>
      </c>
      <c r="B195" s="59"/>
      <c r="C195" s="60" t="s">
        <v>315</v>
      </c>
      <c r="D195" s="61"/>
      <c r="E195" s="61"/>
      <c r="F195" s="61"/>
      <c r="G195" s="62"/>
      <c r="H195" s="63">
        <f>SUM(H196:H198)</f>
        <v>180000</v>
      </c>
      <c r="I195" s="55"/>
    </row>
    <row r="196" ht="11.25" customHeight="1">
      <c r="A196" s="58"/>
      <c r="B196" s="59" t="s">
        <v>316</v>
      </c>
      <c r="C196" s="66" t="s">
        <v>317</v>
      </c>
      <c r="D196" s="61">
        <v>1.0</v>
      </c>
      <c r="E196" s="61" t="s">
        <v>18</v>
      </c>
      <c r="F196" s="61">
        <v>1.0</v>
      </c>
      <c r="G196" s="62">
        <v>100000.0</v>
      </c>
      <c r="H196" s="80">
        <f t="shared" ref="H196:H198" si="25">SUM(D196*F196*G196)</f>
        <v>100000</v>
      </c>
      <c r="I196" s="53"/>
    </row>
    <row r="197" ht="11.25" customHeight="1">
      <c r="A197" s="58"/>
      <c r="B197" s="59" t="s">
        <v>318</v>
      </c>
      <c r="C197" s="66" t="s">
        <v>319</v>
      </c>
      <c r="D197" s="61">
        <v>1.0</v>
      </c>
      <c r="E197" s="61" t="s">
        <v>286</v>
      </c>
      <c r="F197" s="61">
        <v>200.0</v>
      </c>
      <c r="G197" s="62">
        <v>150.0</v>
      </c>
      <c r="H197" s="80">
        <f t="shared" si="25"/>
        <v>30000</v>
      </c>
      <c r="I197" s="53"/>
    </row>
    <row r="198" ht="11.25" customHeight="1">
      <c r="A198" s="58"/>
      <c r="B198" s="59" t="s">
        <v>320</v>
      </c>
      <c r="C198" s="66" t="s">
        <v>321</v>
      </c>
      <c r="D198" s="61">
        <v>1.0</v>
      </c>
      <c r="E198" s="61" t="s">
        <v>18</v>
      </c>
      <c r="F198" s="61">
        <v>1.0</v>
      </c>
      <c r="G198" s="62">
        <v>50000.0</v>
      </c>
      <c r="H198" s="80">
        <f t="shared" si="25"/>
        <v>50000</v>
      </c>
      <c r="I198" s="53"/>
    </row>
    <row r="199" ht="11.25" customHeight="1">
      <c r="A199" s="58">
        <v>4.59999999999999</v>
      </c>
      <c r="B199" s="59"/>
      <c r="C199" s="60" t="s">
        <v>55</v>
      </c>
      <c r="D199" s="61"/>
      <c r="E199" s="61"/>
      <c r="F199" s="61"/>
      <c r="G199" s="62"/>
      <c r="H199" s="63">
        <f>SUM(H200)</f>
        <v>15600</v>
      </c>
      <c r="I199" s="55"/>
    </row>
    <row r="200" ht="11.25" customHeight="1">
      <c r="A200" s="58"/>
      <c r="B200" s="59" t="s">
        <v>322</v>
      </c>
      <c r="C200" s="66" t="s">
        <v>323</v>
      </c>
      <c r="D200" s="61">
        <v>1.0</v>
      </c>
      <c r="E200" s="61" t="s">
        <v>199</v>
      </c>
      <c r="F200" s="61">
        <v>26.0</v>
      </c>
      <c r="G200" s="62">
        <v>600.0</v>
      </c>
      <c r="H200" s="80">
        <f>SUM(D200*F200*G200)</f>
        <v>15600</v>
      </c>
      <c r="I200" s="53"/>
    </row>
    <row r="201" ht="11.25" customHeight="1">
      <c r="A201" s="58">
        <v>4.7</v>
      </c>
      <c r="B201" s="59"/>
      <c r="C201" s="60" t="s">
        <v>324</v>
      </c>
      <c r="D201" s="61"/>
      <c r="E201" s="61"/>
      <c r="F201" s="61"/>
      <c r="G201" s="62"/>
      <c r="H201" s="63">
        <f>SUM(H202)</f>
        <v>20000</v>
      </c>
      <c r="I201" s="55"/>
    </row>
    <row r="202" ht="11.25" customHeight="1">
      <c r="A202" s="58"/>
      <c r="B202" s="59" t="s">
        <v>325</v>
      </c>
      <c r="C202" s="66" t="s">
        <v>326</v>
      </c>
      <c r="D202" s="61">
        <v>1.0</v>
      </c>
      <c r="E202" s="61" t="s">
        <v>199</v>
      </c>
      <c r="F202" s="61">
        <v>40.0</v>
      </c>
      <c r="G202" s="62">
        <v>500.0</v>
      </c>
      <c r="H202" s="80">
        <f>SUM(D202*F202*G202)</f>
        <v>20000</v>
      </c>
      <c r="I202" s="53"/>
    </row>
    <row r="203" ht="11.25" customHeight="1">
      <c r="A203" s="58">
        <v>4.8</v>
      </c>
      <c r="B203" s="59"/>
      <c r="C203" s="60" t="s">
        <v>327</v>
      </c>
      <c r="D203" s="61"/>
      <c r="E203" s="61"/>
      <c r="F203" s="61"/>
      <c r="G203" s="62"/>
      <c r="H203" s="63">
        <f>SUM(H204:H205)</f>
        <v>71000</v>
      </c>
      <c r="I203" s="55"/>
    </row>
    <row r="204" ht="11.25" customHeight="1">
      <c r="A204" s="58"/>
      <c r="B204" s="59" t="s">
        <v>328</v>
      </c>
      <c r="C204" s="66" t="s">
        <v>329</v>
      </c>
      <c r="D204" s="61">
        <v>1.0</v>
      </c>
      <c r="E204" s="61" t="s">
        <v>199</v>
      </c>
      <c r="F204" s="61">
        <v>1.0</v>
      </c>
      <c r="G204" s="62">
        <v>21000.0</v>
      </c>
      <c r="H204" s="80">
        <f t="shared" ref="H204:H205" si="26">SUM(D204*F204*G204)</f>
        <v>21000</v>
      </c>
      <c r="I204" s="55"/>
    </row>
    <row r="205" ht="11.25" customHeight="1">
      <c r="A205" s="58"/>
      <c r="B205" s="59" t="s">
        <v>330</v>
      </c>
      <c r="C205" s="66" t="s">
        <v>331</v>
      </c>
      <c r="D205" s="61">
        <v>1.0</v>
      </c>
      <c r="E205" s="61" t="s">
        <v>199</v>
      </c>
      <c r="F205" s="61">
        <v>1.0</v>
      </c>
      <c r="G205" s="62">
        <v>50000.0</v>
      </c>
      <c r="H205" s="80">
        <f t="shared" si="26"/>
        <v>50000</v>
      </c>
      <c r="I205" s="55"/>
    </row>
    <row r="206" ht="11.25" customHeight="1">
      <c r="A206" s="90">
        <v>5.0</v>
      </c>
      <c r="B206" s="71"/>
      <c r="C206" s="72" t="s">
        <v>332</v>
      </c>
      <c r="D206" s="91"/>
      <c r="E206" s="91"/>
      <c r="F206" s="91"/>
      <c r="G206" s="92"/>
      <c r="H206" s="92"/>
      <c r="I206" s="97">
        <f>SUM(H207+H209+H211+H213+H215+H217)</f>
        <v>203760.04</v>
      </c>
    </row>
    <row r="207" ht="11.25" customHeight="1">
      <c r="A207" s="98" t="s">
        <v>333</v>
      </c>
      <c r="B207" s="59"/>
      <c r="C207" s="60" t="s">
        <v>57</v>
      </c>
      <c r="D207" s="61"/>
      <c r="E207" s="61"/>
      <c r="F207" s="61"/>
      <c r="G207" s="62"/>
      <c r="H207" s="63">
        <f>SUM(H208)</f>
        <v>80000</v>
      </c>
      <c r="I207" s="53"/>
    </row>
    <row r="208" ht="11.25" customHeight="1">
      <c r="A208" s="98"/>
      <c r="B208" s="59" t="s">
        <v>334</v>
      </c>
      <c r="C208" s="66" t="s">
        <v>335</v>
      </c>
      <c r="D208" s="61">
        <v>1.0</v>
      </c>
      <c r="E208" s="61" t="s">
        <v>336</v>
      </c>
      <c r="F208" s="69">
        <v>100.0</v>
      </c>
      <c r="G208" s="62">
        <v>800.0</v>
      </c>
      <c r="H208" s="80">
        <f>SUM(D208*F208*G208)</f>
        <v>80000</v>
      </c>
      <c r="I208" s="53"/>
    </row>
    <row r="209" ht="11.25" customHeight="1">
      <c r="A209" s="99" t="s">
        <v>337</v>
      </c>
      <c r="B209" s="100"/>
      <c r="C209" s="101" t="s">
        <v>60</v>
      </c>
      <c r="D209" s="102"/>
      <c r="E209" s="102"/>
      <c r="F209" s="102"/>
      <c r="G209" s="103"/>
      <c r="H209" s="104">
        <f>SUM(H210)</f>
        <v>48000</v>
      </c>
      <c r="I209" s="55"/>
    </row>
    <row r="210" ht="11.25" customHeight="1">
      <c r="A210" s="99"/>
      <c r="B210" s="100" t="s">
        <v>338</v>
      </c>
      <c r="C210" s="100" t="s">
        <v>60</v>
      </c>
      <c r="D210" s="102">
        <v>1.0</v>
      </c>
      <c r="E210" s="102" t="s">
        <v>339</v>
      </c>
      <c r="F210" s="105">
        <v>12.0</v>
      </c>
      <c r="G210" s="103">
        <v>4000.0</v>
      </c>
      <c r="H210" s="80">
        <f>SUM(D210*F210*G210)</f>
        <v>48000</v>
      </c>
      <c r="I210" s="53"/>
    </row>
    <row r="211" ht="11.25" customHeight="1">
      <c r="A211" s="106">
        <v>5.3</v>
      </c>
      <c r="B211" s="107"/>
      <c r="C211" s="108" t="s">
        <v>340</v>
      </c>
      <c r="D211" s="109"/>
      <c r="E211" s="109"/>
      <c r="F211" s="109"/>
      <c r="G211" s="110"/>
      <c r="H211" s="111">
        <f>SUM(H212)</f>
        <v>14000</v>
      </c>
      <c r="I211" s="55"/>
    </row>
    <row r="212" ht="11.25" customHeight="1">
      <c r="A212" s="99"/>
      <c r="B212" s="100" t="s">
        <v>341</v>
      </c>
      <c r="C212" s="100" t="s">
        <v>342</v>
      </c>
      <c r="D212" s="102">
        <v>1.0</v>
      </c>
      <c r="E212" s="102" t="s">
        <v>199</v>
      </c>
      <c r="F212" s="102">
        <v>100.0</v>
      </c>
      <c r="G212" s="103">
        <v>140.0</v>
      </c>
      <c r="H212" s="80">
        <f>SUM(D212*F212*G212)</f>
        <v>14000</v>
      </c>
      <c r="I212" s="53"/>
    </row>
    <row r="213" ht="11.25" customHeight="1">
      <c r="A213" s="99" t="s">
        <v>343</v>
      </c>
      <c r="B213" s="100"/>
      <c r="C213" s="101" t="s">
        <v>344</v>
      </c>
      <c r="D213" s="102"/>
      <c r="E213" s="102"/>
      <c r="F213" s="102"/>
      <c r="G213" s="103"/>
      <c r="H213" s="104">
        <f>SUM(H214)</f>
        <v>4910.04</v>
      </c>
      <c r="I213" s="55"/>
    </row>
    <row r="214" ht="11.25" customHeight="1">
      <c r="A214" s="99"/>
      <c r="B214" s="100" t="s">
        <v>345</v>
      </c>
      <c r="C214" s="100" t="s">
        <v>346</v>
      </c>
      <c r="D214" s="102">
        <v>1.0</v>
      </c>
      <c r="E214" s="102" t="s">
        <v>347</v>
      </c>
      <c r="F214" s="102">
        <v>23.0</v>
      </c>
      <c r="G214" s="103">
        <v>213.48</v>
      </c>
      <c r="H214" s="80">
        <f>SUM(D214*F214*G214)</f>
        <v>4910.04</v>
      </c>
      <c r="I214" s="53"/>
    </row>
    <row r="215" ht="11.25" customHeight="1">
      <c r="A215" s="99" t="s">
        <v>348</v>
      </c>
      <c r="B215" s="100"/>
      <c r="C215" s="101" t="s">
        <v>349</v>
      </c>
      <c r="D215" s="102"/>
      <c r="E215" s="102"/>
      <c r="F215" s="102"/>
      <c r="G215" s="103"/>
      <c r="H215" s="104">
        <f>SUM(H216)</f>
        <v>24000</v>
      </c>
      <c r="I215" s="55"/>
    </row>
    <row r="216" ht="12.0" customHeight="1">
      <c r="A216" s="112"/>
      <c r="B216" s="113" t="s">
        <v>350</v>
      </c>
      <c r="C216" s="113" t="s">
        <v>351</v>
      </c>
      <c r="D216" s="114">
        <v>2.0</v>
      </c>
      <c r="E216" s="114" t="s">
        <v>352</v>
      </c>
      <c r="F216" s="115">
        <v>6.0</v>
      </c>
      <c r="G216" s="116">
        <v>2000.0</v>
      </c>
      <c r="H216" s="80">
        <f>SUM(D216*F216*G216)</f>
        <v>24000</v>
      </c>
      <c r="I216" s="117"/>
    </row>
    <row r="217" ht="11.25" customHeight="1">
      <c r="A217" s="99" t="s">
        <v>353</v>
      </c>
      <c r="B217" s="100"/>
      <c r="C217" s="101" t="s">
        <v>354</v>
      </c>
      <c r="D217" s="102"/>
      <c r="E217" s="102"/>
      <c r="F217" s="102"/>
      <c r="G217" s="103"/>
      <c r="H217" s="104">
        <f>SUM(H218:H219)</f>
        <v>32850</v>
      </c>
      <c r="I217" s="55"/>
    </row>
    <row r="218" ht="11.25" customHeight="1">
      <c r="A218" s="99"/>
      <c r="B218" s="100" t="s">
        <v>355</v>
      </c>
      <c r="C218" s="100" t="s">
        <v>356</v>
      </c>
      <c r="D218" s="102">
        <v>3.0</v>
      </c>
      <c r="E218" s="102" t="s">
        <v>339</v>
      </c>
      <c r="F218" s="102">
        <v>15.0</v>
      </c>
      <c r="G218" s="103">
        <v>230.0</v>
      </c>
      <c r="H218" s="80">
        <f t="shared" ref="H218:H219" si="27">SUM(D218*F218*G218)</f>
        <v>10350</v>
      </c>
      <c r="I218" s="53"/>
    </row>
    <row r="219" ht="11.25" customHeight="1">
      <c r="A219" s="99"/>
      <c r="B219" s="100" t="s">
        <v>357</v>
      </c>
      <c r="C219" s="100" t="s">
        <v>358</v>
      </c>
      <c r="D219" s="102">
        <v>10.0</v>
      </c>
      <c r="E219" s="102" t="s">
        <v>339</v>
      </c>
      <c r="F219" s="102">
        <v>15.0</v>
      </c>
      <c r="G219" s="103">
        <v>150.0</v>
      </c>
      <c r="H219" s="80">
        <f t="shared" si="27"/>
        <v>22500</v>
      </c>
      <c r="I219" s="53"/>
    </row>
    <row r="220" ht="11.25" customHeight="1">
      <c r="A220" s="90">
        <v>6.0</v>
      </c>
      <c r="B220" s="71"/>
      <c r="C220" s="72" t="s">
        <v>359</v>
      </c>
      <c r="D220" s="91"/>
      <c r="E220" s="91"/>
      <c r="F220" s="91"/>
      <c r="G220" s="92"/>
      <c r="H220" s="118"/>
      <c r="I220" s="97">
        <f>H221+H224</f>
        <v>380000</v>
      </c>
    </row>
    <row r="221" ht="11.25" customHeight="1">
      <c r="A221" s="98" t="s">
        <v>360</v>
      </c>
      <c r="B221" s="59"/>
      <c r="C221" s="60" t="s">
        <v>361</v>
      </c>
      <c r="D221" s="61"/>
      <c r="E221" s="61"/>
      <c r="F221" s="61"/>
      <c r="G221" s="62"/>
      <c r="H221" s="104">
        <f>SUM(H222:H223)</f>
        <v>210000</v>
      </c>
      <c r="I221" s="55"/>
    </row>
    <row r="222" ht="11.25" customHeight="1">
      <c r="A222" s="119"/>
      <c r="B222" s="59" t="s">
        <v>362</v>
      </c>
      <c r="C222" s="66" t="s">
        <v>363</v>
      </c>
      <c r="D222" s="61">
        <v>1.0</v>
      </c>
      <c r="E222" s="61" t="s">
        <v>199</v>
      </c>
      <c r="F222" s="61">
        <v>1.0</v>
      </c>
      <c r="G222" s="62">
        <v>110000.0</v>
      </c>
      <c r="H222" s="80">
        <v>110000.0</v>
      </c>
      <c r="I222" s="53"/>
    </row>
    <row r="223" ht="11.25" customHeight="1">
      <c r="A223" s="119"/>
      <c r="B223" s="59" t="s">
        <v>364</v>
      </c>
      <c r="C223" s="66" t="s">
        <v>365</v>
      </c>
      <c r="D223" s="61">
        <v>1.0</v>
      </c>
      <c r="E223" s="61" t="s">
        <v>199</v>
      </c>
      <c r="F223" s="61">
        <v>1.0</v>
      </c>
      <c r="G223" s="62">
        <v>100000.0</v>
      </c>
      <c r="H223" s="80">
        <v>100000.0</v>
      </c>
      <c r="I223" s="53"/>
      <c r="K223" s="77"/>
    </row>
    <row r="224" ht="11.25" customHeight="1">
      <c r="A224" s="119"/>
      <c r="B224" s="59"/>
      <c r="C224" s="60" t="s">
        <v>366</v>
      </c>
      <c r="D224" s="61"/>
      <c r="E224" s="61"/>
      <c r="F224" s="61"/>
      <c r="G224" s="62"/>
      <c r="H224" s="104">
        <f>SUM(H225:H226)</f>
        <v>170000</v>
      </c>
      <c r="I224" s="55"/>
    </row>
    <row r="225" ht="11.25" customHeight="1">
      <c r="A225" s="119"/>
      <c r="B225" s="59" t="s">
        <v>367</v>
      </c>
      <c r="C225" s="66" t="s">
        <v>368</v>
      </c>
      <c r="D225" s="61">
        <v>1.0</v>
      </c>
      <c r="E225" s="61" t="s">
        <v>199</v>
      </c>
      <c r="F225" s="61">
        <v>1.0</v>
      </c>
      <c r="G225" s="70">
        <v>100000.0</v>
      </c>
      <c r="H225" s="80">
        <f t="shared" ref="H225:H226" si="28">SUM(D225*F225*G225)</f>
        <v>100000</v>
      </c>
      <c r="I225" s="53"/>
    </row>
    <row r="226" ht="12.0" customHeight="1">
      <c r="A226" s="119"/>
      <c r="B226" s="59" t="s">
        <v>369</v>
      </c>
      <c r="C226" s="66" t="s">
        <v>370</v>
      </c>
      <c r="D226" s="120">
        <v>1.0</v>
      </c>
      <c r="E226" s="120" t="s">
        <v>199</v>
      </c>
      <c r="F226" s="120">
        <v>1.0</v>
      </c>
      <c r="G226" s="121">
        <v>70000.0</v>
      </c>
      <c r="H226" s="80">
        <f t="shared" si="28"/>
        <v>70000</v>
      </c>
      <c r="I226" s="122"/>
    </row>
    <row r="227" ht="12.0" customHeight="1">
      <c r="A227" s="123">
        <v>7.0</v>
      </c>
      <c r="B227" s="124"/>
      <c r="C227" s="125" t="s">
        <v>371</v>
      </c>
      <c r="D227" s="126"/>
      <c r="E227" s="126"/>
      <c r="F227" s="126"/>
      <c r="G227" s="127"/>
      <c r="H227" s="128"/>
      <c r="I227" s="129">
        <f>I220+I206+I166+I82+I12+I42</f>
        <v>12931310.04</v>
      </c>
    </row>
    <row r="228" ht="11.25" customHeight="1">
      <c r="A228" s="130">
        <v>10.0</v>
      </c>
      <c r="B228" s="131"/>
      <c r="C228" s="132" t="s">
        <v>372</v>
      </c>
      <c r="D228" s="133"/>
      <c r="E228" s="133"/>
      <c r="F228" s="133"/>
      <c r="G228" s="134"/>
      <c r="H228" s="135"/>
      <c r="I228" s="136">
        <f>I227*10%</f>
        <v>1293131.004</v>
      </c>
    </row>
    <row r="229" ht="11.25" customHeight="1">
      <c r="A229" s="130">
        <v>11.0</v>
      </c>
      <c r="B229" s="131"/>
      <c r="C229" s="132" t="s">
        <v>373</v>
      </c>
      <c r="D229" s="133"/>
      <c r="E229" s="133"/>
      <c r="F229" s="133"/>
      <c r="G229" s="134"/>
      <c r="H229" s="135"/>
      <c r="I229" s="137">
        <v>400000.0</v>
      </c>
    </row>
    <row r="230" ht="12.75" customHeight="1">
      <c r="A230" s="138"/>
      <c r="B230" s="139"/>
      <c r="C230" s="140"/>
      <c r="D230" s="141"/>
      <c r="E230" s="141"/>
      <c r="F230" s="141"/>
      <c r="G230" s="142"/>
      <c r="H230" s="143"/>
      <c r="I230" s="144"/>
      <c r="K230" s="145"/>
    </row>
    <row r="231" ht="12.0" customHeight="1">
      <c r="A231" s="138">
        <v>12.0</v>
      </c>
      <c r="B231" s="146"/>
      <c r="C231" s="147" t="s">
        <v>374</v>
      </c>
      <c r="D231" s="148"/>
      <c r="E231" s="148"/>
      <c r="F231" s="148"/>
      <c r="G231" s="149"/>
      <c r="H231" s="150"/>
      <c r="I231" s="151">
        <f>SUM(I227:I230)</f>
        <v>14624441.04</v>
      </c>
      <c r="J231" s="145" t="s">
        <v>375</v>
      </c>
      <c r="K231" s="152">
        <f>I231/5.5</f>
        <v>2658989.281</v>
      </c>
    </row>
    <row r="232" ht="15.75" customHeight="1"/>
    <row r="233" ht="15.75" customHeight="1"/>
    <row r="234" ht="15.75" customHeight="1"/>
    <row r="235" ht="15.75" customHeight="1">
      <c r="J235" s="153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</sheetData>
  <mergeCells count="4">
    <mergeCell ref="D6:I6"/>
    <mergeCell ref="D7:I7"/>
    <mergeCell ref="D8:I8"/>
    <mergeCell ref="A11:B11"/>
  </mergeCell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2015-10-13T18:34:59Z</dcterms:created>
  <dc:creator>silvia wolfenson</dc:creator>
</cp:coreProperties>
</file>